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03 - PAVIMENTAÇÃO\17 - Gde Fpolis\11.0 - ANTONIO CARLOS\3.0 - Atualização Orçamentaria - FEV_2024\"/>
    </mc:Choice>
  </mc:AlternateContent>
  <xr:revisionPtr revIDLastSave="0" documentId="13_ncr:1_{86336C6E-396F-4D0E-B310-2CC7C7C237DF}" xr6:coauthVersionLast="47" xr6:coauthVersionMax="47" xr10:uidLastSave="{00000000-0000-0000-0000-000000000000}"/>
  <bookViews>
    <workbookView xWindow="-120" yWindow="-120" windowWidth="29040" windowHeight="15840" activeTab="2" xr2:uid="{00000000-000D-0000-FFFF-FFFF00000000}"/>
  </bookViews>
  <sheets>
    <sheet name="Resumo do Orçamento" sheetId="2" r:id="rId1"/>
    <sheet name="Orçamento Sintético" sheetId="1" r:id="rId2"/>
    <sheet name="Cron Lamartine" sheetId="6" r:id="rId3"/>
    <sheet name="BDI Lamartine" sheetId="4" r:id="rId4"/>
    <sheet name="qtt" sheetId="5" r:id="rId5"/>
  </sheets>
  <externalReferences>
    <externalReference r:id="rId6"/>
    <externalReference r:id="rId7"/>
    <externalReference r:id="rId8"/>
    <externalReference r:id="rId9"/>
    <externalReference r:id="rId10"/>
    <externalReference r:id="rId11"/>
    <externalReference r:id="rId12"/>
  </externalReferences>
  <definedNames>
    <definedName name="\fagf">#REF!</definedName>
    <definedName name="\I">#REF!</definedName>
    <definedName name="\S">#REF!</definedName>
    <definedName name="\ZACVDERVREW">#N/A</definedName>
    <definedName name="___\I">#REF!</definedName>
    <definedName name="_________________________________PL1">#REF!</definedName>
    <definedName name="______________________________PL1">#REF!</definedName>
    <definedName name="_____________________________PL1">#REF!</definedName>
    <definedName name="____________________________PL1">#REF!</definedName>
    <definedName name="___________________________PL1">#REF!</definedName>
    <definedName name="__________________________PL1">#REF!</definedName>
    <definedName name="_________________________PL1">#REF!</definedName>
    <definedName name="________________________PL1">#REF!</definedName>
    <definedName name="_______________________PL1">#REF!</definedName>
    <definedName name="______________________PL1">#REF!</definedName>
    <definedName name="_____________________PL1">#REF!</definedName>
    <definedName name="____________________ACV1">#N/A</definedName>
    <definedName name="____________________PL1">#REF!</definedName>
    <definedName name="____________________r">#REF!</definedName>
    <definedName name="___________________ACV1">#N/A</definedName>
    <definedName name="___________________PL1">#REF!</definedName>
    <definedName name="___________________r">#REF!</definedName>
    <definedName name="__________________ACV1">#N/A</definedName>
    <definedName name="__________________OUT98" localSheetId="2" hidden="1">{#N/A,#N/A,TRUE,"Serviços"}</definedName>
    <definedName name="__________________OUT98" hidden="1">{#N/A,#N/A,TRUE,"Serviços"}</definedName>
    <definedName name="__________________PL1">#REF!</definedName>
    <definedName name="__________________r">#REF!</definedName>
    <definedName name="_________________ACV1">#N/A</definedName>
    <definedName name="_________________PL1">#REF!</definedName>
    <definedName name="_________________r">#REF!</definedName>
    <definedName name="________________ACV1">#N/A</definedName>
    <definedName name="________________PL1">#REF!</definedName>
    <definedName name="________________r">#REF!</definedName>
    <definedName name="_______________ACV1">#N/A</definedName>
    <definedName name="_______________PL1">#REF!</definedName>
    <definedName name="_______________r">#REF!</definedName>
    <definedName name="______________ACV1">#N/A</definedName>
    <definedName name="______________OUT98" localSheetId="2" hidden="1">{#N/A,#N/A,TRUE,"Serviços"}</definedName>
    <definedName name="______________OUT98" hidden="1">{#N/A,#N/A,TRUE,"Serviços"}</definedName>
    <definedName name="______________PL1">#REF!</definedName>
    <definedName name="______________r">#REF!</definedName>
    <definedName name="_____________ACV1">#N/A</definedName>
    <definedName name="_____________OUT98" localSheetId="2" hidden="1">{#N/A,#N/A,TRUE,"Serviços"}</definedName>
    <definedName name="_____________OUT98" hidden="1">{#N/A,#N/A,TRUE,"Serviços"}</definedName>
    <definedName name="_____________PL1">#REF!</definedName>
    <definedName name="_____________r">#REF!</definedName>
    <definedName name="_____________SE2">#REF!</definedName>
    <definedName name="____________ACV1">#N/A</definedName>
    <definedName name="____________ki5">#REF!</definedName>
    <definedName name="____________KM406407">#REF!</definedName>
    <definedName name="____________OUT98" localSheetId="2" hidden="1">{#N/A,#N/A,TRUE,"Serviços"}</definedName>
    <definedName name="____________OUT98" hidden="1">{#N/A,#N/A,TRUE,"Serviços"}</definedName>
    <definedName name="____________OUT988" localSheetId="2" hidden="1">{#N/A,#N/A,TRUE,"Serviços"}</definedName>
    <definedName name="____________OUT988" hidden="1">{#N/A,#N/A,TRUE,"Serviços"}</definedName>
    <definedName name="____________PL1">#REF!</definedName>
    <definedName name="____________r">#REF!</definedName>
    <definedName name="____________STC04">#REF!</definedName>
    <definedName name="___________ACV1">#N/A</definedName>
    <definedName name="___________ki5">#REF!</definedName>
    <definedName name="___________KM406407">#REF!</definedName>
    <definedName name="___________OUT98" localSheetId="2" hidden="1">{#N/A,#N/A,TRUE,"Serviços"}</definedName>
    <definedName name="___________OUT98" hidden="1">{#N/A,#N/A,TRUE,"Serviços"}</definedName>
    <definedName name="___________OUT988" localSheetId="2" hidden="1">{#N/A,#N/A,TRUE,"Serviços"}</definedName>
    <definedName name="___________OUT988" hidden="1">{#N/A,#N/A,TRUE,"Serviços"}</definedName>
    <definedName name="___________OUT9888" localSheetId="2" hidden="1">{#N/A,#N/A,TRUE,"Serviços"}</definedName>
    <definedName name="___________OUT9888" hidden="1">{#N/A,#N/A,TRUE,"Serviços"}</definedName>
    <definedName name="___________PL1">#REF!</definedName>
    <definedName name="___________r">#REF!</definedName>
    <definedName name="___________SE2">#REF!</definedName>
    <definedName name="__________ACV1">#N/A</definedName>
    <definedName name="__________Fev1">#N/A</definedName>
    <definedName name="__________Jan1">#N/A</definedName>
    <definedName name="__________ki5">#REF!</definedName>
    <definedName name="__________KM406407">#N/A</definedName>
    <definedName name="__________Mar1">#N/A</definedName>
    <definedName name="__________OUT98" localSheetId="2" hidden="1">{#N/A,#N/A,TRUE,"Serviços"}</definedName>
    <definedName name="__________OUT98" hidden="1">{#N/A,#N/A,TRUE,"Serviços"}</definedName>
    <definedName name="__________PL1">#REF!</definedName>
    <definedName name="__________PL1_25">#REF!</definedName>
    <definedName name="__________r">#REF!</definedName>
    <definedName name="__________r_25">#REF!</definedName>
    <definedName name="__________SE2">#REF!</definedName>
    <definedName name="__________STC04">#REF!</definedName>
    <definedName name="_________A1">#N/A</definedName>
    <definedName name="_________A10">#N/A</definedName>
    <definedName name="_________A11">#N/A</definedName>
    <definedName name="_________A12">#N/A</definedName>
    <definedName name="_________A13">#N/A</definedName>
    <definedName name="_________A14">#N/A</definedName>
    <definedName name="_________A15">#N/A</definedName>
    <definedName name="_________A16">#N/A</definedName>
    <definedName name="_________A17">#N/A</definedName>
    <definedName name="_________A19">#N/A</definedName>
    <definedName name="_________A2">#N/A</definedName>
    <definedName name="_________A20">#N/A</definedName>
    <definedName name="_________A21">#N/A</definedName>
    <definedName name="_________A22">#N/A</definedName>
    <definedName name="_________A23">#N/A</definedName>
    <definedName name="_________A24">#N/A</definedName>
    <definedName name="_________A25">#N/A</definedName>
    <definedName name="_________A3">#N/A</definedName>
    <definedName name="_________A4">#N/A</definedName>
    <definedName name="_________A5">#N/A</definedName>
    <definedName name="_________A6">#N/A</definedName>
    <definedName name="_________A7">#N/A</definedName>
    <definedName name="_________A9">#N/A</definedName>
    <definedName name="_________ACV1">#N/A</definedName>
    <definedName name="_________Brz1">#REF!</definedName>
    <definedName name="_________Brz2">#REF!</definedName>
    <definedName name="_________CC709">#N/A</definedName>
    <definedName name="_________DND2">#N/A</definedName>
    <definedName name="_________Fev1">#N/A</definedName>
    <definedName name="_________Jan1">#N/A</definedName>
    <definedName name="_________ki5">#REF!</definedName>
    <definedName name="_________KM406407">#N/A</definedName>
    <definedName name="_________Mar1">#N/A</definedName>
    <definedName name="_________MOD01">#N/A</definedName>
    <definedName name="_________OUT98" localSheetId="2" hidden="1">{#N/A,#N/A,TRUE,"Serviços"}</definedName>
    <definedName name="_________OUT98" hidden="1">{#N/A,#N/A,TRUE,"Serviços"}</definedName>
    <definedName name="_________OUTT98" localSheetId="2" hidden="1">{#N/A,#N/A,TRUE,"Serviços"}</definedName>
    <definedName name="_________OUTT98" hidden="1">{#N/A,#N/A,TRUE,"Serviços"}</definedName>
    <definedName name="_________OUTT988" localSheetId="2" hidden="1">{#N/A,#N/A,TRUE,"Serviços"}</definedName>
    <definedName name="_________OUTT988" hidden="1">{#N/A,#N/A,TRUE,"Serviços"}</definedName>
    <definedName name="_________PL1">#REF!</definedName>
    <definedName name="_________r">#REF!</definedName>
    <definedName name="_________r_25">#REF!</definedName>
    <definedName name="_________RP1">#N/A</definedName>
    <definedName name="_________STC04">#REF!</definedName>
    <definedName name="_________TP10">#REF!</definedName>
    <definedName name="_________TP5">#REF!</definedName>
    <definedName name="________ACV1">#N/A</definedName>
    <definedName name="________CC709">#N/A</definedName>
    <definedName name="________DIV1004">#REF!</definedName>
    <definedName name="________DIV1015">#REF!</definedName>
    <definedName name="________DIV1039">#REF!</definedName>
    <definedName name="________DIV1050">#REF!</definedName>
    <definedName name="________DIV278">#REF!</definedName>
    <definedName name="________DIV279">#REF!</definedName>
    <definedName name="________DIV45">#REF!</definedName>
    <definedName name="________DIV450">#REF!</definedName>
    <definedName name="________DIV709">#REF!</definedName>
    <definedName name="________DIV710">#REF!</definedName>
    <definedName name="________DIV711">#REF!</definedName>
    <definedName name="________DIV718">#REF!</definedName>
    <definedName name="________DIV719">#REF!</definedName>
    <definedName name="________DIV720">#REF!</definedName>
    <definedName name="________DIV819">#REF!</definedName>
    <definedName name="________DIV947">#REF!</definedName>
    <definedName name="________DND2">#N/A</definedName>
    <definedName name="________ki5">#REF!</definedName>
    <definedName name="________KM406407">#REF!</definedName>
    <definedName name="________LO1004">#REF!</definedName>
    <definedName name="________LO1015">#REF!</definedName>
    <definedName name="________LO1039">#REF!</definedName>
    <definedName name="________LO1050">#REF!</definedName>
    <definedName name="________LO278">#REF!</definedName>
    <definedName name="________LO279">#REF!</definedName>
    <definedName name="________LO450">#REF!</definedName>
    <definedName name="________LO709">#REF!</definedName>
    <definedName name="________LO710">#REF!</definedName>
    <definedName name="________LO711">#REF!</definedName>
    <definedName name="________LO719">#REF!</definedName>
    <definedName name="________LO720">#REF!</definedName>
    <definedName name="________LO819">#REF!</definedName>
    <definedName name="________LO947">#REF!</definedName>
    <definedName name="________ME1004">#REF!</definedName>
    <definedName name="________ME1015">#REF!</definedName>
    <definedName name="________ME1039">#REF!</definedName>
    <definedName name="________ME1050">#REF!</definedName>
    <definedName name="________ME278">#REF!</definedName>
    <definedName name="________ME279">#REF!</definedName>
    <definedName name="________ME450">#REF!</definedName>
    <definedName name="________ME709">#REF!</definedName>
    <definedName name="________ME710">#REF!</definedName>
    <definedName name="________ME711">#REF!</definedName>
    <definedName name="________ME719">#REF!</definedName>
    <definedName name="________ME720">#REF!</definedName>
    <definedName name="________ME819">#REF!</definedName>
    <definedName name="________ME947">#REF!</definedName>
    <definedName name="________Obs1">#REF!</definedName>
    <definedName name="________Obs2">#REF!</definedName>
    <definedName name="________OUT98" localSheetId="2" hidden="1">{#N/A,#N/A,TRUE,"Serviços"}</definedName>
    <definedName name="________OUT98" hidden="1">{#N/A,#N/A,TRUE,"Serviços"}</definedName>
    <definedName name="________OUTTT98" localSheetId="2" hidden="1">{#N/A,#N/A,TRUE,"Serviços"}</definedName>
    <definedName name="________OUTTT98" hidden="1">{#N/A,#N/A,TRUE,"Serviços"}</definedName>
    <definedName name="________PL1">#REF!</definedName>
    <definedName name="________PL1_25">#REF!</definedName>
    <definedName name="________PR1004">#REF!</definedName>
    <definedName name="________PR1015">#REF!</definedName>
    <definedName name="________PR1039">#REF!</definedName>
    <definedName name="________PR1050">#REF!</definedName>
    <definedName name="________PR278">#REF!</definedName>
    <definedName name="________PR279">#REF!</definedName>
    <definedName name="________PR450">#REF!</definedName>
    <definedName name="________PR709">#REF!</definedName>
    <definedName name="________PR710">#REF!</definedName>
    <definedName name="________PR711">#REF!</definedName>
    <definedName name="________PR719">#REF!</definedName>
    <definedName name="________PR720">#REF!</definedName>
    <definedName name="________PR819">#REF!</definedName>
    <definedName name="________PR947">#REF!</definedName>
    <definedName name="________r">#REF!</definedName>
    <definedName name="________r_25">#REF!</definedName>
    <definedName name="________SE2">#REF!</definedName>
    <definedName name="________STC04">#REF!</definedName>
    <definedName name="_______ACV1">#N/A</definedName>
    <definedName name="_______CC709">#N/A</definedName>
    <definedName name="_______CC947">#N/A</definedName>
    <definedName name="_______DIV1004">#REF!</definedName>
    <definedName name="_______DIV1015">#REF!</definedName>
    <definedName name="_______DIV1039">#REF!</definedName>
    <definedName name="_______DIV1050">#REF!</definedName>
    <definedName name="_______DIV278">#REF!</definedName>
    <definedName name="_______DIV279">#REF!</definedName>
    <definedName name="_______DIV45">#REF!</definedName>
    <definedName name="_______DIV450">#REF!</definedName>
    <definedName name="_______DIV709">#REF!</definedName>
    <definedName name="_______DIV710">#REF!</definedName>
    <definedName name="_______DIV711">#REF!</definedName>
    <definedName name="_______DIV718">#REF!</definedName>
    <definedName name="_______DIV719">#REF!</definedName>
    <definedName name="_______DIV720">#REF!</definedName>
    <definedName name="_______DIV819">#REF!</definedName>
    <definedName name="_______DIV947">#REF!</definedName>
    <definedName name="_______DND2">#N/A</definedName>
    <definedName name="_______ki5">#REF!</definedName>
    <definedName name="_______KM406407">#REF!</definedName>
    <definedName name="_______LO1004">#REF!</definedName>
    <definedName name="_______LO1015">#REF!</definedName>
    <definedName name="_______LO1039">#REF!</definedName>
    <definedName name="_______LO1050">#REF!</definedName>
    <definedName name="_______LO278">#REF!</definedName>
    <definedName name="_______LO279">#REF!</definedName>
    <definedName name="_______LO450">#REF!</definedName>
    <definedName name="_______LO709">#REF!</definedName>
    <definedName name="_______LO710">#REF!</definedName>
    <definedName name="_______LO711">#REF!</definedName>
    <definedName name="_______LO719">#REF!</definedName>
    <definedName name="_______LO720">#REF!</definedName>
    <definedName name="_______LO819">#REF!</definedName>
    <definedName name="_______LO947">#REF!</definedName>
    <definedName name="_______ME1004">#REF!</definedName>
    <definedName name="_______ME1015">#REF!</definedName>
    <definedName name="_______ME1039">#REF!</definedName>
    <definedName name="_______ME1050">#REF!</definedName>
    <definedName name="_______ME278">#REF!</definedName>
    <definedName name="_______ME279">#REF!</definedName>
    <definedName name="_______ME450">#REF!</definedName>
    <definedName name="_______ME709">#REF!</definedName>
    <definedName name="_______ME710">#REF!</definedName>
    <definedName name="_______ME711">#REF!</definedName>
    <definedName name="_______ME719">#REF!</definedName>
    <definedName name="_______ME720">#REF!</definedName>
    <definedName name="_______ME819">#REF!</definedName>
    <definedName name="_______ME947">#REF!</definedName>
    <definedName name="_______Obs1">#REF!</definedName>
    <definedName name="_______Obs2">#REF!</definedName>
    <definedName name="_______OUT98" localSheetId="2" hidden="1">{#N/A,#N/A,TRUE,"Serviços"}</definedName>
    <definedName name="_______OUT98" hidden="1">{#N/A,#N/A,TRUE,"Serviços"}</definedName>
    <definedName name="_______OUT9888" localSheetId="2" hidden="1">{#N/A,#N/A,TRUE,"Serviços"}</definedName>
    <definedName name="_______OUT9888" hidden="1">{#N/A,#N/A,TRUE,"Serviços"}</definedName>
    <definedName name="_______PL1">#REF!</definedName>
    <definedName name="_______PR1004">#REF!</definedName>
    <definedName name="_______PR1015">#REF!</definedName>
    <definedName name="_______PR1039">#REF!</definedName>
    <definedName name="_______PR1050">#REF!</definedName>
    <definedName name="_______PR278">#REF!</definedName>
    <definedName name="_______PR279">#REF!</definedName>
    <definedName name="_______PR450">#REF!</definedName>
    <definedName name="_______PR709">#REF!</definedName>
    <definedName name="_______PR710">#REF!</definedName>
    <definedName name="_______PR711">#REF!</definedName>
    <definedName name="_______PR719">#REF!</definedName>
    <definedName name="_______PR720">#REF!</definedName>
    <definedName name="_______PR819">#REF!</definedName>
    <definedName name="_______PR947">#REF!</definedName>
    <definedName name="_______r">#REF!</definedName>
    <definedName name="_______SE2">#REF!</definedName>
    <definedName name="_______STC04">#REF!</definedName>
    <definedName name="_______TP10">#N/A</definedName>
    <definedName name="_______TP5">#N/A</definedName>
    <definedName name="______ACV1">#N/A</definedName>
    <definedName name="______CC709">#N/A</definedName>
    <definedName name="______CC947">#N/A</definedName>
    <definedName name="______DIV1004">#REF!</definedName>
    <definedName name="______DIV1015">#REF!</definedName>
    <definedName name="______DIV1039">#REF!</definedName>
    <definedName name="______DIV1050">#REF!</definedName>
    <definedName name="______DIV278">#REF!</definedName>
    <definedName name="______DIV279">#REF!</definedName>
    <definedName name="______DIV45">#REF!</definedName>
    <definedName name="______DIV450">#REF!</definedName>
    <definedName name="______DIV709">#REF!</definedName>
    <definedName name="______DIV710">#REF!</definedName>
    <definedName name="______DIV711">#REF!</definedName>
    <definedName name="______DIV718">#REF!</definedName>
    <definedName name="______DIV719">#REF!</definedName>
    <definedName name="______DIV720">#REF!</definedName>
    <definedName name="______DIV819">#REF!</definedName>
    <definedName name="______DIV947">#REF!</definedName>
    <definedName name="______DND2">#N/A</definedName>
    <definedName name="______ki5">#REF!</definedName>
    <definedName name="______KM406407">#REF!</definedName>
    <definedName name="______LO1004">#REF!</definedName>
    <definedName name="______LO1015">#REF!</definedName>
    <definedName name="______LO1039">#REF!</definedName>
    <definedName name="______LO1050">#REF!</definedName>
    <definedName name="______LO278">#REF!</definedName>
    <definedName name="______LO279">#REF!</definedName>
    <definedName name="______LO450">#REF!</definedName>
    <definedName name="______LO709">#REF!</definedName>
    <definedName name="______LO710">#REF!</definedName>
    <definedName name="______LO711">#REF!</definedName>
    <definedName name="______LO719">#REF!</definedName>
    <definedName name="______LO720">#REF!</definedName>
    <definedName name="______LO819">#REF!</definedName>
    <definedName name="______LO947">#REF!</definedName>
    <definedName name="______ME1004">#REF!</definedName>
    <definedName name="______ME1015">#REF!</definedName>
    <definedName name="______ME1039">#REF!</definedName>
    <definedName name="______ME1050">#REF!</definedName>
    <definedName name="______ME278">#REF!</definedName>
    <definedName name="______ME279">#REF!</definedName>
    <definedName name="______ME450">#REF!</definedName>
    <definedName name="______ME709">#REF!</definedName>
    <definedName name="______ME710">#REF!</definedName>
    <definedName name="______ME711">#REF!</definedName>
    <definedName name="______ME719">#REF!</definedName>
    <definedName name="______ME720">#REF!</definedName>
    <definedName name="______ME819">#REF!</definedName>
    <definedName name="______ME947">#REF!</definedName>
    <definedName name="______Obs1">#REF!</definedName>
    <definedName name="______Obs2">#REF!</definedName>
    <definedName name="______OUT98" localSheetId="2" hidden="1">{#N/A,#N/A,TRUE,"Serviços"}</definedName>
    <definedName name="______OUT98" hidden="1">{#N/A,#N/A,TRUE,"Serviços"}</definedName>
    <definedName name="______OUTT98888" localSheetId="2" hidden="1">{#N/A,#N/A,TRUE,"Serviços"}</definedName>
    <definedName name="______OUTT98888" hidden="1">{#N/A,#N/A,TRUE,"Serviços"}</definedName>
    <definedName name="______PL1">#REF!</definedName>
    <definedName name="______PR1004">#REF!</definedName>
    <definedName name="______PR1015">#REF!</definedName>
    <definedName name="______PR1039">#REF!</definedName>
    <definedName name="______PR1050">#REF!</definedName>
    <definedName name="______PR278">#REF!</definedName>
    <definedName name="______PR279">#REF!</definedName>
    <definedName name="______PR450">#REF!</definedName>
    <definedName name="______PR709">#REF!</definedName>
    <definedName name="______PR710">#REF!</definedName>
    <definedName name="______PR711">#REF!</definedName>
    <definedName name="______PR719">#REF!</definedName>
    <definedName name="______PR720">#REF!</definedName>
    <definedName name="______PR819">#REF!</definedName>
    <definedName name="______PR947">#REF!</definedName>
    <definedName name="______r">#REF!</definedName>
    <definedName name="______SE2">#REF!</definedName>
    <definedName name="______STC04">#REF!</definedName>
    <definedName name="_____1r_">#REF!</definedName>
    <definedName name="_____ACV1">#N/A</definedName>
    <definedName name="_____Brz1">#REF!</definedName>
    <definedName name="_____Brz2">#REF!</definedName>
    <definedName name="_____CC709">#N/A</definedName>
    <definedName name="_____CC947">#N/A</definedName>
    <definedName name="_____DIV1004">#REF!</definedName>
    <definedName name="_____DIV1015">#REF!</definedName>
    <definedName name="_____DIV1039">#REF!</definedName>
    <definedName name="_____DIV1050">#REF!</definedName>
    <definedName name="_____DIV278">#REF!</definedName>
    <definedName name="_____DIV279">#REF!</definedName>
    <definedName name="_____DIV45">#REF!</definedName>
    <definedName name="_____DIV450">#REF!</definedName>
    <definedName name="_____DIV709">#REF!</definedName>
    <definedName name="_____DIV710">#REF!</definedName>
    <definedName name="_____DIV711">#REF!</definedName>
    <definedName name="_____DIV718">#REF!</definedName>
    <definedName name="_____DIV719">#REF!</definedName>
    <definedName name="_____DIV720">#REF!</definedName>
    <definedName name="_____DIV819">#REF!</definedName>
    <definedName name="_____DIV947">#REF!</definedName>
    <definedName name="_____DND2">#N/A</definedName>
    <definedName name="_____ki5">#REF!</definedName>
    <definedName name="_____KM406407">#REF!</definedName>
    <definedName name="_____LO1004">#REF!</definedName>
    <definedName name="_____LO1015">#REF!</definedName>
    <definedName name="_____LO1039">#REF!</definedName>
    <definedName name="_____LO1050">#REF!</definedName>
    <definedName name="_____LO278">#REF!</definedName>
    <definedName name="_____LO279">#REF!</definedName>
    <definedName name="_____LO450">#REF!</definedName>
    <definedName name="_____LO709">#REF!</definedName>
    <definedName name="_____LO710">#REF!</definedName>
    <definedName name="_____LO711">#REF!</definedName>
    <definedName name="_____LO719">#REF!</definedName>
    <definedName name="_____LO720">#REF!</definedName>
    <definedName name="_____LO819">#REF!</definedName>
    <definedName name="_____LO947">#REF!</definedName>
    <definedName name="_____ME1004">#REF!</definedName>
    <definedName name="_____ME1015">#REF!</definedName>
    <definedName name="_____ME1039">#REF!</definedName>
    <definedName name="_____ME1050">#REF!</definedName>
    <definedName name="_____ME278">#REF!</definedName>
    <definedName name="_____ME279">#REF!</definedName>
    <definedName name="_____ME450">#REF!</definedName>
    <definedName name="_____ME709">#REF!</definedName>
    <definedName name="_____ME710">#REF!</definedName>
    <definedName name="_____ME711">#REF!</definedName>
    <definedName name="_____ME719">#REF!</definedName>
    <definedName name="_____ME720">#REF!</definedName>
    <definedName name="_____ME819">#REF!</definedName>
    <definedName name="_____ME947">#REF!</definedName>
    <definedName name="_____Obs1">#REF!</definedName>
    <definedName name="_____Obs2">#REF!</definedName>
    <definedName name="_____OUT98" localSheetId="2" hidden="1">{#N/A,#N/A,TRUE,"Serviços"}</definedName>
    <definedName name="_____OUT98" hidden="1">{#N/A,#N/A,TRUE,"Serviços"}</definedName>
    <definedName name="_____OUTTT988" localSheetId="2" hidden="1">{#N/A,#N/A,TRUE,"Serviços"}</definedName>
    <definedName name="_____OUTTT988" hidden="1">{#N/A,#N/A,TRUE,"Serviços"}</definedName>
    <definedName name="_____PL1">#REF!</definedName>
    <definedName name="_____PR1004">#REF!</definedName>
    <definedName name="_____PR1015">#REF!</definedName>
    <definedName name="_____PR1039">#REF!</definedName>
    <definedName name="_____PR1050">#REF!</definedName>
    <definedName name="_____PR278">#REF!</definedName>
    <definedName name="_____PR279">#REF!</definedName>
    <definedName name="_____PR450">#REF!</definedName>
    <definedName name="_____PR709">#REF!</definedName>
    <definedName name="_____PR710">#REF!</definedName>
    <definedName name="_____PR711">#REF!</definedName>
    <definedName name="_____PR719">#REF!</definedName>
    <definedName name="_____PR720">#REF!</definedName>
    <definedName name="_____PR819">#REF!</definedName>
    <definedName name="_____PR947">#REF!</definedName>
    <definedName name="_____r">#REF!</definedName>
    <definedName name="_____SE2">#REF!</definedName>
    <definedName name="_____STC04">#REF!</definedName>
    <definedName name="____1r_">#REF!</definedName>
    <definedName name="____ACV1">#N/A</definedName>
    <definedName name="____arg13">"$#REF!.$H$31"</definedName>
    <definedName name="____arg16">"$#REF!.$H$55"</definedName>
    <definedName name="____Brz1">#REF!</definedName>
    <definedName name="____Brz2">#REF!</definedName>
    <definedName name="____CC709">#N/A</definedName>
    <definedName name="____CC947">#N/A</definedName>
    <definedName name="____DIV1004">#REF!</definedName>
    <definedName name="____DIV1015">#REF!</definedName>
    <definedName name="____DIV1039">#REF!</definedName>
    <definedName name="____DIV1050">#REF!</definedName>
    <definedName name="____DIV278">#REF!</definedName>
    <definedName name="____DIV279">#REF!</definedName>
    <definedName name="____DIV45">#REF!</definedName>
    <definedName name="____DIV450">#REF!</definedName>
    <definedName name="____DIV709">#REF!</definedName>
    <definedName name="____DIV710">#REF!</definedName>
    <definedName name="____DIV711">#REF!</definedName>
    <definedName name="____DIV718">#REF!</definedName>
    <definedName name="____DIV719">#REF!</definedName>
    <definedName name="____DIV720">#REF!</definedName>
    <definedName name="____DIV819">#REF!</definedName>
    <definedName name="____DIV947">#REF!</definedName>
    <definedName name="____DND2">#N/A</definedName>
    <definedName name="____ki5">#REF!</definedName>
    <definedName name="____KM406407">#REF!</definedName>
    <definedName name="____LO1004">#REF!</definedName>
    <definedName name="____LO1015">#REF!</definedName>
    <definedName name="____LO1039">#REF!</definedName>
    <definedName name="____LO1050">#REF!</definedName>
    <definedName name="____LO278">#REF!</definedName>
    <definedName name="____LO279">#REF!</definedName>
    <definedName name="____LO450">#REF!</definedName>
    <definedName name="____LO709">#REF!</definedName>
    <definedName name="____LO710">#REF!</definedName>
    <definedName name="____LO711">#REF!</definedName>
    <definedName name="____LO719">#REF!</definedName>
    <definedName name="____LO720">#REF!</definedName>
    <definedName name="____LO819">#REF!</definedName>
    <definedName name="____LO947">#REF!</definedName>
    <definedName name="____ME10005">#REF!</definedName>
    <definedName name="____ME1004">#REF!</definedName>
    <definedName name="____ME1015">#REF!</definedName>
    <definedName name="____ME1039">#REF!</definedName>
    <definedName name="____ME1050">#REF!</definedName>
    <definedName name="____ME278">#REF!</definedName>
    <definedName name="____ME279">#REF!</definedName>
    <definedName name="____ME450">#REF!</definedName>
    <definedName name="____ME709">#REF!</definedName>
    <definedName name="____ME710">#REF!</definedName>
    <definedName name="____ME711">#REF!</definedName>
    <definedName name="____ME719">#REF!</definedName>
    <definedName name="____ME720">#REF!</definedName>
    <definedName name="____ME819">#REF!</definedName>
    <definedName name="____ME947">#REF!</definedName>
    <definedName name="____Obs1">#REF!</definedName>
    <definedName name="____Obs2">#REF!</definedName>
    <definedName name="____OUT98" localSheetId="2" hidden="1">{#N/A,#N/A,TRUE,"Serviços"}</definedName>
    <definedName name="____OUT98" hidden="1">{#N/A,#N/A,TRUE,"Serviços"}</definedName>
    <definedName name="____out99" localSheetId="2" hidden="1">{#N/A,#N/A,TRUE,"Serviços"}</definedName>
    <definedName name="____out99" hidden="1">{#N/A,#N/A,TRUE,"Serviços"}</definedName>
    <definedName name="____OUTTT98" localSheetId="2" hidden="1">{#N/A,#N/A,TRUE,"Serviços"}</definedName>
    <definedName name="____OUTTT98" hidden="1">{#N/A,#N/A,TRUE,"Serviços"}</definedName>
    <definedName name="____PL1">#REF!</definedName>
    <definedName name="____PR1004">#REF!</definedName>
    <definedName name="____PR1015">#REF!</definedName>
    <definedName name="____PR1039">#REF!</definedName>
    <definedName name="____PR1050">#REF!</definedName>
    <definedName name="____PR278">#REF!</definedName>
    <definedName name="____PR279">#REF!</definedName>
    <definedName name="____PR450">#REF!</definedName>
    <definedName name="____PR709">#REF!</definedName>
    <definedName name="____PR710">#REF!</definedName>
    <definedName name="____PR711">#REF!</definedName>
    <definedName name="____PR719">#REF!</definedName>
    <definedName name="____PR720">#REF!</definedName>
    <definedName name="____PR819">#REF!</definedName>
    <definedName name="____PR947">#REF!</definedName>
    <definedName name="____r">#REF!</definedName>
    <definedName name="____SE2">#REF!</definedName>
    <definedName name="____STC04">#REF!</definedName>
    <definedName name="___1r_">#REF!</definedName>
    <definedName name="___ACM30">#REF!</definedName>
    <definedName name="___ACV1">#N/A</definedName>
    <definedName name="___arg13">"$#REF!.$H$31"</definedName>
    <definedName name="___arg16">"$#REF!.$H$55"</definedName>
    <definedName name="___CC709">#N/A</definedName>
    <definedName name="___CC947">#N/A</definedName>
    <definedName name="___DIV1004">#REF!</definedName>
    <definedName name="___DIV1015">#REF!</definedName>
    <definedName name="___DIV1039">#REF!</definedName>
    <definedName name="___DIV1050">#REF!</definedName>
    <definedName name="___DIV278">#REF!</definedName>
    <definedName name="___DIV279">#REF!</definedName>
    <definedName name="___DIV45">#REF!</definedName>
    <definedName name="___DIV450">#REF!</definedName>
    <definedName name="___DIV709">#REF!</definedName>
    <definedName name="___DIV710">#REF!</definedName>
    <definedName name="___DIV711">#REF!</definedName>
    <definedName name="___DIV718">#REF!</definedName>
    <definedName name="___DIV719">#REF!</definedName>
    <definedName name="___DIV720">#REF!</definedName>
    <definedName name="___DIV819">#REF!</definedName>
    <definedName name="___DIV947">#REF!</definedName>
    <definedName name="___DND2">#N/A</definedName>
    <definedName name="___ECT12">#REF!</definedName>
    <definedName name="___ECT3">#REF!</definedName>
    <definedName name="___HCB5">#REF!</definedName>
    <definedName name="___ki5">#REF!</definedName>
    <definedName name="___KM406407">#REF!</definedName>
    <definedName name="___LO1004">#REF!</definedName>
    <definedName name="___LO1015">#REF!</definedName>
    <definedName name="___LO1039">#REF!</definedName>
    <definedName name="___LO1050">#REF!</definedName>
    <definedName name="___LO278">#REF!</definedName>
    <definedName name="___LO279">#REF!</definedName>
    <definedName name="___LO450">#REF!</definedName>
    <definedName name="___LO709">#REF!</definedName>
    <definedName name="___LO710">#REF!</definedName>
    <definedName name="___LO711">#REF!</definedName>
    <definedName name="___LO719">#REF!</definedName>
    <definedName name="___LO720">#REF!</definedName>
    <definedName name="___LO819">#REF!</definedName>
    <definedName name="___LO947">#REF!</definedName>
    <definedName name="___ME10005">#REF!</definedName>
    <definedName name="___ME1004">#REF!</definedName>
    <definedName name="___ME1015">#REF!</definedName>
    <definedName name="___ME1039">#REF!</definedName>
    <definedName name="___ME1050">#REF!</definedName>
    <definedName name="___ME278">#REF!</definedName>
    <definedName name="___ME279">#REF!</definedName>
    <definedName name="___ME450">#REF!</definedName>
    <definedName name="___ME709">#REF!</definedName>
    <definedName name="___ME710">#REF!</definedName>
    <definedName name="___ME711">#REF!</definedName>
    <definedName name="___ME719">#REF!</definedName>
    <definedName name="___ME720">#REF!</definedName>
    <definedName name="___ME819">#REF!</definedName>
    <definedName name="___ME947">#REF!</definedName>
    <definedName name="___Obs1">#REF!</definedName>
    <definedName name="___Obs2">#REF!</definedName>
    <definedName name="___OUT98" localSheetId="2" hidden="1">{#N/A,#N/A,TRUE,"Serviços"}</definedName>
    <definedName name="___OUT98" hidden="1">{#N/A,#N/A,TRUE,"Serviços"}</definedName>
    <definedName name="___out99" localSheetId="2" hidden="1">{#N/A,#N/A,TRUE,"Serviços"}</definedName>
    <definedName name="___out99" hidden="1">{#N/A,#N/A,TRUE,"Serviços"}</definedName>
    <definedName name="___PL1">#REF!</definedName>
    <definedName name="___PM334">#REF!</definedName>
    <definedName name="___PM335">#REF!</definedName>
    <definedName name="___PM346">#REF!</definedName>
    <definedName name="___PM406">#REF!</definedName>
    <definedName name="___PM412">#REF!</definedName>
    <definedName name="___PM609">#REF!</definedName>
    <definedName name="___PM970">#REF!</definedName>
    <definedName name="___PR1004">#REF!</definedName>
    <definedName name="___PR1015">#REF!</definedName>
    <definedName name="___PR1039">#REF!</definedName>
    <definedName name="___PR1050">#REF!</definedName>
    <definedName name="___PR278">#REF!</definedName>
    <definedName name="___PR279">#REF!</definedName>
    <definedName name="___PR450">#REF!</definedName>
    <definedName name="___PR709">#REF!</definedName>
    <definedName name="___PR710">#REF!</definedName>
    <definedName name="___PR711">#REF!</definedName>
    <definedName name="___PR719">#REF!</definedName>
    <definedName name="___PR720">#REF!</definedName>
    <definedName name="___PR819">#REF!</definedName>
    <definedName name="___PR947">#REF!</definedName>
    <definedName name="___r">#REF!</definedName>
    <definedName name="___SE2">#REF!</definedName>
    <definedName name="___STC04">#REF!</definedName>
    <definedName name="___STC04_10">#REF!</definedName>
    <definedName name="___STC04_12">#REF!</definedName>
    <definedName name="___STC04_9">#REF!</definedName>
    <definedName name="___TB10">#REF!</definedName>
    <definedName name="___TCM30">#REF!</definedName>
    <definedName name="___TP10">#REF!</definedName>
    <definedName name="___TP5">#REF!</definedName>
    <definedName name="___xlfn_BAHTTEXT">#N/A</definedName>
    <definedName name="___xlfn_SUMIFS">#N/A</definedName>
    <definedName name="___xlnm.Print_Area_2">#REF!</definedName>
    <definedName name="___xlnm.Print_Area_4">NA()</definedName>
    <definedName name="__1Excel_BuiltIn_Print_Area_7_1">#REF!</definedName>
    <definedName name="__1r_">#REF!</definedName>
    <definedName name="__2Excel_BuiltIn_Print_Area_8_1">#REF!</definedName>
    <definedName name="__3Excel_BuiltIn_Print_Titles_1_1">#REF!</definedName>
    <definedName name="__A1">#N/A</definedName>
    <definedName name="__A10">#N/A</definedName>
    <definedName name="__A11">#N/A</definedName>
    <definedName name="__A12">#N/A</definedName>
    <definedName name="__A13">#N/A</definedName>
    <definedName name="__A14">#N/A</definedName>
    <definedName name="__A15">#N/A</definedName>
    <definedName name="__A16">#N/A</definedName>
    <definedName name="__A17">#N/A</definedName>
    <definedName name="__A19">#N/A</definedName>
    <definedName name="__A2">#N/A</definedName>
    <definedName name="__A20">#N/A</definedName>
    <definedName name="__A21">#N/A</definedName>
    <definedName name="__A22">#N/A</definedName>
    <definedName name="__A23">#N/A</definedName>
    <definedName name="__A24">#N/A</definedName>
    <definedName name="__A25">#N/A</definedName>
    <definedName name="__A3">#N/A</definedName>
    <definedName name="__A4">#N/A</definedName>
    <definedName name="__A5">#N/A</definedName>
    <definedName name="__A6">#N/A</definedName>
    <definedName name="__A7">#N/A</definedName>
    <definedName name="__A9">#N/A</definedName>
    <definedName name="__ACV1">#N/A</definedName>
    <definedName name="__arg13">"$#REF!.$H$31"</definedName>
    <definedName name="__arg16">"$#REF!.$H$55"</definedName>
    <definedName name="__CC709">#N/A</definedName>
    <definedName name="__CC947">#N/A</definedName>
    <definedName name="__DIV1004">#REF!</definedName>
    <definedName name="__DIV1015">#REF!</definedName>
    <definedName name="__DIV1039">#REF!</definedName>
    <definedName name="__DIV1050">#REF!</definedName>
    <definedName name="__DIV278">#REF!</definedName>
    <definedName name="__DIV279">#REF!</definedName>
    <definedName name="__DIV45">#REF!</definedName>
    <definedName name="__DIV450">#REF!</definedName>
    <definedName name="__DIV709">#REF!</definedName>
    <definedName name="__DIV710">#REF!</definedName>
    <definedName name="__DIV711">#REF!</definedName>
    <definedName name="__DIV718">#REF!</definedName>
    <definedName name="__DIV719">#REF!</definedName>
    <definedName name="__DIV720">#REF!</definedName>
    <definedName name="__DIV819">#REF!</definedName>
    <definedName name="__DIV947">#REF!</definedName>
    <definedName name="__DND2">#N/A</definedName>
    <definedName name="__ECT12">#REF!</definedName>
    <definedName name="__ECT3">#REF!</definedName>
    <definedName name="__Fev1">#N/A</definedName>
    <definedName name="__HCB5">#REF!</definedName>
    <definedName name="__IntlFixup" hidden="1">TRUE</definedName>
    <definedName name="__Jan1">#N/A</definedName>
    <definedName name="__ki5">#REF!</definedName>
    <definedName name="__KM406407">#REF!</definedName>
    <definedName name="__LO1004">#REF!</definedName>
    <definedName name="__LO1015">#REF!</definedName>
    <definedName name="__LO1039">#REF!</definedName>
    <definedName name="__LO1050">#REF!</definedName>
    <definedName name="__LO278">#REF!</definedName>
    <definedName name="__LO279">#REF!</definedName>
    <definedName name="__LO450">#REF!</definedName>
    <definedName name="__LO709">#REF!</definedName>
    <definedName name="__LO710">#REF!</definedName>
    <definedName name="__LO711">#REF!</definedName>
    <definedName name="__LO719">#REF!</definedName>
    <definedName name="__LO720">#REF!</definedName>
    <definedName name="__LO819">#REF!</definedName>
    <definedName name="__LO947">#REF!</definedName>
    <definedName name="__Mar1">#N/A</definedName>
    <definedName name="__ME10005">#REF!</definedName>
    <definedName name="__ME1004">#REF!</definedName>
    <definedName name="__ME1015">#REF!</definedName>
    <definedName name="__ME1039">#REF!</definedName>
    <definedName name="__ME1050">#REF!</definedName>
    <definedName name="__ME278">#REF!</definedName>
    <definedName name="__ME279">#REF!</definedName>
    <definedName name="__ME450">#REF!</definedName>
    <definedName name="__ME709">#REF!</definedName>
    <definedName name="__ME710">#REF!</definedName>
    <definedName name="__ME711">#REF!</definedName>
    <definedName name="__ME719">#REF!</definedName>
    <definedName name="__ME720">#REF!</definedName>
    <definedName name="__ME819">#REF!</definedName>
    <definedName name="__ME947">#REF!</definedName>
    <definedName name="__MNS8418">#N/A</definedName>
    <definedName name="__MOD01">#N/A</definedName>
    <definedName name="__Obs1">#REF!</definedName>
    <definedName name="__Obs2">#REF!</definedName>
    <definedName name="__OUT98" localSheetId="2" hidden="1">{#N/A,#N/A,TRUE,"Serviços"}</definedName>
    <definedName name="__OUT98" hidden="1">{#N/A,#N/A,TRUE,"Serviços"}</definedName>
    <definedName name="__OUT988888" localSheetId="2" hidden="1">{#N/A,#N/A,TRUE,"Serviços"}</definedName>
    <definedName name="__OUT988888" hidden="1">{#N/A,#N/A,TRUE,"Serviços"}</definedName>
    <definedName name="__PL1">#REF!</definedName>
    <definedName name="__PM334">#REF!</definedName>
    <definedName name="__PM335">#REF!</definedName>
    <definedName name="__PM346">#REF!</definedName>
    <definedName name="__PM406">#REF!</definedName>
    <definedName name="__PM412">#REF!</definedName>
    <definedName name="__PM609">#REF!</definedName>
    <definedName name="__PM970">#REF!</definedName>
    <definedName name="__PNV2002">#REF!</definedName>
    <definedName name="__PNV2003">#REF!</definedName>
    <definedName name="__PNV2009">#REF!</definedName>
    <definedName name="__PR1004">#REF!</definedName>
    <definedName name="__PR1015">#REF!</definedName>
    <definedName name="__PR1039">#REF!</definedName>
    <definedName name="__PR1050">#REF!</definedName>
    <definedName name="__PR278">#REF!</definedName>
    <definedName name="__PR279">#REF!</definedName>
    <definedName name="__PR450">#REF!</definedName>
    <definedName name="__PR709">#REF!</definedName>
    <definedName name="__PR710">#REF!</definedName>
    <definedName name="__PR711">#REF!</definedName>
    <definedName name="__PR719">#REF!</definedName>
    <definedName name="__PR720">#REF!</definedName>
    <definedName name="__PR819">#REF!</definedName>
    <definedName name="__PR947">#REF!</definedName>
    <definedName name="__r">#REF!</definedName>
    <definedName name="__RP1">#N/A</definedName>
    <definedName name="__SE2">#REF!</definedName>
    <definedName name="__STC04">#REF!</definedName>
    <definedName name="__STC04_10">#REF!</definedName>
    <definedName name="__STC04_12">#REF!</definedName>
    <definedName name="__STC04_9">#REF!</definedName>
    <definedName name="__TB10">#REF!</definedName>
    <definedName name="__TP10">#REF!</definedName>
    <definedName name="__TP5">#REF!</definedName>
    <definedName name="__tt1">[0]!__tt1</definedName>
    <definedName name="__xlfn.AVERAGEIF" hidden="1">#NAME?</definedName>
    <definedName name="__xlfn.RTD" hidden="1">#NAME?</definedName>
    <definedName name="__xlfn_BAHTTEXT">#N/A</definedName>
    <definedName name="__xlfn_SUMIFS">#N/A</definedName>
    <definedName name="__xlnm.Print_Area" localSheetId="2">{#NAME?}</definedName>
    <definedName name="__xlnm.Print_Area">{#NAME?}</definedName>
    <definedName name="__xlnm.Print_Area_1" localSheetId="2">{#NAME?}</definedName>
    <definedName name="__xlnm.Print_Area_1">{#NAME?}</definedName>
    <definedName name="__xlnm.Print_Area_10_1">#REF!</definedName>
    <definedName name="__xlnm.Print_Area_2">#REF!</definedName>
    <definedName name="__xlnm.Print_Area_3" localSheetId="2">{#NAME?}</definedName>
    <definedName name="__xlnm.Print_Area_3">{#NAME?}</definedName>
    <definedName name="__xlnm.Print_Area_3_1">#REF!</definedName>
    <definedName name="__xlnm.Print_Area_4">NA()</definedName>
    <definedName name="__xlnm.Print_Area_4_1">#N/A</definedName>
    <definedName name="__xlnm.Print_Area_5" localSheetId="2">{#NAME?}</definedName>
    <definedName name="__xlnm.Print_Area_5">{#NAME?}</definedName>
    <definedName name="__xlnm.Print_Area_6" localSheetId="2">{#NAME?}</definedName>
    <definedName name="__xlnm.Print_Area_6">{#NAME?}</definedName>
    <definedName name="__xlnm.Print_Area_7" localSheetId="2">{#NAME?}</definedName>
    <definedName name="__xlnm.Print_Area_7">{#NAME?}</definedName>
    <definedName name="__xlnm.Print_Area_8">#REF!</definedName>
    <definedName name="__xlnm.Print_Area_9">#REF!</definedName>
    <definedName name="__xlnm.Print_Titles" localSheetId="2">{#NAME?}</definedName>
    <definedName name="__xlnm.Print_Titles">{#NAME?}</definedName>
    <definedName name="__xlnm.Print_Titles_1" localSheetId="2">{#NAME?}</definedName>
    <definedName name="__xlnm.Print_Titles_1">{#NAME?}</definedName>
    <definedName name="__xlnm.Print_Titles_10" localSheetId="2">{#NAME?}</definedName>
    <definedName name="__xlnm.Print_Titles_10">{#NAME?}</definedName>
    <definedName name="__xlnm.Print_Titles_10_1">#REF!</definedName>
    <definedName name="__xlnm.Print_Titles_2" localSheetId="2">{#NAME?}</definedName>
    <definedName name="__xlnm.Print_Titles_2">{#NAME?}</definedName>
    <definedName name="__xlnm.Print_Titles_3" localSheetId="2">{#NAME?}</definedName>
    <definedName name="__xlnm.Print_Titles_3">{#NAME?}</definedName>
    <definedName name="__xlnm.Print_Titles_4" localSheetId="2">{#NAME?}</definedName>
    <definedName name="__xlnm.Print_Titles_4">{#NAME?}</definedName>
    <definedName name="__xlnm.Print_Titles_5" localSheetId="2">{#NAME?}</definedName>
    <definedName name="__xlnm.Print_Titles_5">{#NAME?}</definedName>
    <definedName name="__xlnm.Print_Titles_6" localSheetId="2">{#NAME?}</definedName>
    <definedName name="__xlnm.Print_Titles_6">{#NAME?}</definedName>
    <definedName name="__xlnm.Print_Titles_7" localSheetId="2">{#NAME?}</definedName>
    <definedName name="__xlnm.Print_Titles_7">{#NAME?}</definedName>
    <definedName name="__xlnm.Print_Titles_8" localSheetId="2">{#NAME?}</definedName>
    <definedName name="__xlnm.Print_Titles_8">{#NAME?}</definedName>
    <definedName name="__xlnm.Print_Titles_9" localSheetId="2">{#NAME?}</definedName>
    <definedName name="__xlnm.Print_Titles_9">{#NAME?}</definedName>
    <definedName name="_0">#REF!</definedName>
    <definedName name="_01_09_96">#REF!</definedName>
    <definedName name="_01_09_96_2">#N/A</definedName>
    <definedName name="_01_09_96_25">#REF!</definedName>
    <definedName name="_01_09_96_4">#REF!</definedName>
    <definedName name="_01_09_966">#REF!</definedName>
    <definedName name="_08.302.01">#REF!</definedName>
    <definedName name="_08.302.01_1">"#REF!"</definedName>
    <definedName name="_1_I_1">#REF!</definedName>
    <definedName name="_10PassaExtenso_7_1">"#NAME!PassaExtenso"</definedName>
    <definedName name="_12Excel_BuiltIn_Criteria_1">#REF!</definedName>
    <definedName name="_12Print_Area_MI_4_1">#REF!</definedName>
    <definedName name="_13Excel_BuiltIn_Database_1">#REF!</definedName>
    <definedName name="_14Excel_BuiltIn_Print_Area_12_1">"$#REF!.$A$1:$C$24"</definedName>
    <definedName name="_14totmsa_4_1">#REF!</definedName>
    <definedName name="_15Excel_BuiltIn_Print_Area_5_1">"$#REF!.$A$1:$I$70"</definedName>
    <definedName name="_15totmsa2_4_1">#REF!</definedName>
    <definedName name="_16Excel_BuiltIn_Print_Area_8_1">"$#REF!.$A$1:$I$17"</definedName>
    <definedName name="_16totsma_4_1">#REF!</definedName>
    <definedName name="_17Excel_BuiltIn_Print_Titles_11_1">"$'Cubação aterros'.$#REF!$#REF!:$#REF!$#REF!"</definedName>
    <definedName name="_1830201" hidden="1">#N/A</definedName>
    <definedName name="_1830201_26">NA()</definedName>
    <definedName name="_1830201_27">NA()</definedName>
    <definedName name="_18Excel_BuiltIn_Print_Area_1_1">#REF!</definedName>
    <definedName name="_18PassaExtenso_1_1_1">#N/A</definedName>
    <definedName name="_19PassaExtenso_1_1_33_1">#N/A</definedName>
    <definedName name="_1Excel_BuiltIn_Print_Area_1_1">#REF!</definedName>
    <definedName name="_1Excel_BuiltIn_Print_Area_12_1">"$#REF!.$A$1:$C$24"</definedName>
    <definedName name="_1Excel_BuiltIn_Print_Area_2_1">#REF!</definedName>
    <definedName name="_1Excel_BuiltIn_Print_Area_2_1_1_1_1_1_1_1_1_1_1_1">#REF!</definedName>
    <definedName name="_1Excel_BuiltIn_Print_Area_5_1">#REF!</definedName>
    <definedName name="_1Excel_BuiltIn_Print_Area_7_1">#REF!</definedName>
    <definedName name="_1Excel_BuiltIn_Print_Area_9_1">"$#REF!.$A$1:$P$515"</definedName>
    <definedName name="_1r_">#REF!</definedName>
    <definedName name="_20PassaExtenso_1_1_35_1">#N/A</definedName>
    <definedName name="_21PassaExtenso_4_1">NA()</definedName>
    <definedName name="_22PassaExtenso_6_1">"#NAME!PassaExtenso"</definedName>
    <definedName name="_23PassaExtenso_7_1">"#NAME!PassaExtenso"</definedName>
    <definedName name="_27Print_Area_MI_4_1">#REF!</definedName>
    <definedName name="_2Excel_BuiltIn_Print_Area_5_1">"$#REF!.$A$1:$I$70"</definedName>
    <definedName name="_2Excel_BuiltIn_Print_Area_7_1">#REF!</definedName>
    <definedName name="_2Excel_BuiltIn_Print_Area_8_1">#REF!</definedName>
    <definedName name="_31totmsa_4_1">#REF!</definedName>
    <definedName name="_33totmsa2_4_1">#REF!</definedName>
    <definedName name="_35totsma_4_1">#REF!</definedName>
    <definedName name="_3Excel_BuiltIn_Print_Area_7_1_1">#REF!</definedName>
    <definedName name="_3Excel_BuiltIn_Print_Area_8_1">#REF!</definedName>
    <definedName name="_3Excel_BuiltIn_Print_Titles_1_1">#REF!</definedName>
    <definedName name="_4Excel_BuiltIn_Print_Titles_1_1">#REF!</definedName>
    <definedName name="_4Excel_BuiltIn_Print_Titles_1_1_1">#REF!</definedName>
    <definedName name="_4Excel_BuiltIn_Print_Titles_11_1">"$'Cubação aterros'.$#REF!$#REF!:$#REF!$#REF!"</definedName>
    <definedName name="_5PassaExtenso_1_1_1">#N/A</definedName>
    <definedName name="_6Excel_BuiltIn_Criteria_1">#REF!</definedName>
    <definedName name="_6PassaExtenso_1_1_33_1">#N/A</definedName>
    <definedName name="_7Excel_BuiltIn_Database_1">#REF!</definedName>
    <definedName name="_7PassaExtenso_1_1_35_1">#N/A</definedName>
    <definedName name="_8PassaExtenso_4_1">NA()</definedName>
    <definedName name="_9PassaExtenso_6_1">"#NAME!PassaExtenso"</definedName>
    <definedName name="_a">#REF!</definedName>
    <definedName name="_A1">#N/A</definedName>
    <definedName name="_A10">#N/A</definedName>
    <definedName name="_A11">#N/A</definedName>
    <definedName name="_A12">#N/A</definedName>
    <definedName name="_A13">#N/A</definedName>
    <definedName name="_A15">#N/A</definedName>
    <definedName name="_A16">#N/A</definedName>
    <definedName name="_A17">#N/A</definedName>
    <definedName name="_A19">#N/A</definedName>
    <definedName name="_A2">#N/A</definedName>
    <definedName name="_A20">#N/A</definedName>
    <definedName name="_A21">#N/A</definedName>
    <definedName name="_A22">#N/A</definedName>
    <definedName name="_A23">#N/A</definedName>
    <definedName name="_A24">#N/A</definedName>
    <definedName name="_A25">#N/A</definedName>
    <definedName name="_A3">#N/A</definedName>
    <definedName name="_A4">#N/A</definedName>
    <definedName name="_A5">#N/A</definedName>
    <definedName name="_A6">#N/A</definedName>
    <definedName name="_A7">#N/A</definedName>
    <definedName name="_A9">#N/A</definedName>
    <definedName name="_Abr1">#REF!</definedName>
    <definedName name="_ACM30">#REF!</definedName>
    <definedName name="_ACV1">#N/A</definedName>
    <definedName name="_Ago1">#REF!</definedName>
    <definedName name="_arg13">#REF!</definedName>
    <definedName name="_arg16">#REF!</definedName>
    <definedName name="_ATD1">#REF!</definedName>
    <definedName name="_CAP20">#REF!</definedName>
    <definedName name="_CC709">#N/A</definedName>
    <definedName name="_CC709_10">#N/A</definedName>
    <definedName name="_CC709_11">#N/A</definedName>
    <definedName name="_CC709_12">#N/A</definedName>
    <definedName name="_CC709_13">#N/A</definedName>
    <definedName name="_CC709_14">#N/A</definedName>
    <definedName name="_CC709_15">#N/A</definedName>
    <definedName name="_CC709_16">#N/A</definedName>
    <definedName name="_CC709_17">#N/A</definedName>
    <definedName name="_CC709_18">#N/A</definedName>
    <definedName name="_CC709_5">#N/A</definedName>
    <definedName name="_CC709_6">#N/A</definedName>
    <definedName name="_CC709_7">#N/A</definedName>
    <definedName name="_CC709_8">#N/A</definedName>
    <definedName name="_CC709_9">#N/A</definedName>
    <definedName name="_CC947">#N/A</definedName>
    <definedName name="_CCM30">#REF!</definedName>
    <definedName name="_Dez1">#REF!</definedName>
    <definedName name="_DIV1004">#REF!</definedName>
    <definedName name="_DIV1015">#REF!</definedName>
    <definedName name="_DIV1039">#REF!</definedName>
    <definedName name="_DIV1050">#REF!</definedName>
    <definedName name="_DIV278">#REF!</definedName>
    <definedName name="_DIV279">#REF!</definedName>
    <definedName name="_DIV45">#REF!</definedName>
    <definedName name="_DIV450">#REF!</definedName>
    <definedName name="_DIV709">#REF!</definedName>
    <definedName name="_DIV710">#REF!</definedName>
    <definedName name="_DIV711">#REF!</definedName>
    <definedName name="_DIV718">#REF!</definedName>
    <definedName name="_DIV719">#REF!</definedName>
    <definedName name="_DIV720">#REF!</definedName>
    <definedName name="_DIV819">#REF!</definedName>
    <definedName name="_DIV947">#REF!</definedName>
    <definedName name="_DND2">#N/A</definedName>
    <definedName name="_DND2_10">#N/A</definedName>
    <definedName name="_DND2_11">#N/A</definedName>
    <definedName name="_DND2_12">#N/A</definedName>
    <definedName name="_DND2_13">#N/A</definedName>
    <definedName name="_DND2_14">#N/A</definedName>
    <definedName name="_DND2_15">#N/A</definedName>
    <definedName name="_DND2_16">#N/A</definedName>
    <definedName name="_DND2_17">#N/A</definedName>
    <definedName name="_DND2_18">#N/A</definedName>
    <definedName name="_DND2_5">#N/A</definedName>
    <definedName name="_DND2_6">#N/A</definedName>
    <definedName name="_DND2_7">#N/A</definedName>
    <definedName name="_DND2_8">#N/A</definedName>
    <definedName name="_DND2_9">#N/A</definedName>
    <definedName name="_ECT12">#REF!</definedName>
    <definedName name="_ECT3">#REF!</definedName>
    <definedName name="_Fev1">#REF!</definedName>
    <definedName name="_Fill" hidden="1">#REF!</definedName>
    <definedName name="_HCB5">#REF!</definedName>
    <definedName name="_I">#REF!</definedName>
    <definedName name="_I_1">#REF!</definedName>
    <definedName name="_I_1_1">#REF!</definedName>
    <definedName name="_I_1_1_1">#REF!</definedName>
    <definedName name="_I_1_1_10">"$#REF!.$N$76:$IO$881"</definedName>
    <definedName name="_I_1_1_18">"$#REF!.$N$76:$IO$881"</definedName>
    <definedName name="_I_1_1_19">#REF!</definedName>
    <definedName name="_I_1_10">"$#REF!.$N$69:$IO$874"</definedName>
    <definedName name="_I_1_18">"$#REF!.$N$69:$IO$874"</definedName>
    <definedName name="_I_1_19">#REF!</definedName>
    <definedName name="_I_10">"$#REF!.$N$69:$IO$874"</definedName>
    <definedName name="_I_18">"$#REF!.$N$69:$IO$874"</definedName>
    <definedName name="_I_19">#REF!</definedName>
    <definedName name="_I_25">#REF!</definedName>
    <definedName name="_I_3">#REF!</definedName>
    <definedName name="_I_4">#REF!</definedName>
    <definedName name="_I_5">#REF!</definedName>
    <definedName name="_I_6">#REF!</definedName>
    <definedName name="_Jan1">#REF!</definedName>
    <definedName name="_JAN2003">#REF!</definedName>
    <definedName name="_Jul1">#REF!</definedName>
    <definedName name="_Jun1">#REF!</definedName>
    <definedName name="_Key2" hidden="1">#REF!</definedName>
    <definedName name="_ki5">#REF!</definedName>
    <definedName name="_ki5_3">#REF!</definedName>
    <definedName name="_ki5_4">#REF!</definedName>
    <definedName name="_ki5_5">#REF!</definedName>
    <definedName name="_kit55">#REF!</definedName>
    <definedName name="_KM406407">#REF!</definedName>
    <definedName name="_KM406407_10">#N/A</definedName>
    <definedName name="_KM406407_11">#N/A</definedName>
    <definedName name="_KM406407_12">#N/A</definedName>
    <definedName name="_KM406407_13">#N/A</definedName>
    <definedName name="_KM406407_14">#N/A</definedName>
    <definedName name="_KM406407_15">#N/A</definedName>
    <definedName name="_KM406407_16">#N/A</definedName>
    <definedName name="_KM406407_17">#N/A</definedName>
    <definedName name="_KM406407_18">#N/A</definedName>
    <definedName name="_KM406407_5">#N/A</definedName>
    <definedName name="_KM406407_6">#N/A</definedName>
    <definedName name="_KM406407_7">#N/A</definedName>
    <definedName name="_KM406407_8">#N/A</definedName>
    <definedName name="_KM406407_9">#N/A</definedName>
    <definedName name="_la2">#REF!</definedName>
    <definedName name="_LO1004">#REF!</definedName>
    <definedName name="_LO1015">#REF!</definedName>
    <definedName name="_LO1039">#REF!</definedName>
    <definedName name="_LO1050">#REF!</definedName>
    <definedName name="_LO278">#REF!</definedName>
    <definedName name="_LO279">#REF!</definedName>
    <definedName name="_LO450">#REF!</definedName>
    <definedName name="_LO709">#REF!</definedName>
    <definedName name="_LO710">#REF!</definedName>
    <definedName name="_LO711">#REF!</definedName>
    <definedName name="_LO719">#REF!</definedName>
    <definedName name="_LO720">#REF!</definedName>
    <definedName name="_LO819">#REF!</definedName>
    <definedName name="_LO947">#REF!</definedName>
    <definedName name="_Mai1">#REF!</definedName>
    <definedName name="_Mar1">#REF!</definedName>
    <definedName name="_ME10005">#REF!</definedName>
    <definedName name="_ME1004">#REF!</definedName>
    <definedName name="_ME1015">#REF!</definedName>
    <definedName name="_ME1039">#REF!</definedName>
    <definedName name="_ME1050">#REF!</definedName>
    <definedName name="_ME278">#REF!</definedName>
    <definedName name="_ME279">#REF!</definedName>
    <definedName name="_ME450">#REF!</definedName>
    <definedName name="_ME709">#REF!</definedName>
    <definedName name="_ME710">#REF!</definedName>
    <definedName name="_ME711">#REF!</definedName>
    <definedName name="_ME719">#REF!</definedName>
    <definedName name="_ME720">#REF!</definedName>
    <definedName name="_ME819">#REF!</definedName>
    <definedName name="_ME947">#REF!</definedName>
    <definedName name="_MED1">#REF!</definedName>
    <definedName name="_MNS8418">#N/A</definedName>
    <definedName name="_MOD01">#N/A</definedName>
    <definedName name="_Nov1">#REF!</definedName>
    <definedName name="_Obs1">#REF!</definedName>
    <definedName name="_Obs2">#REF!</definedName>
    <definedName name="_Order1" hidden="1">255</definedName>
    <definedName name="_Order2" hidden="1">0</definedName>
    <definedName name="_Out1">#REF!</definedName>
    <definedName name="_OUT98" localSheetId="2" hidden="1">{#N/A,#N/A,TRUE,"Serviços"}</definedName>
    <definedName name="_OUT98" hidden="1">{#N/A,#N/A,TRUE,"Serviços"}</definedName>
    <definedName name="_OUT98_" localSheetId="2" hidden="1">{#N/A,#N/A,TRUE,"Serviços"}</definedName>
    <definedName name="_OUT98_" hidden="1">{#N/A,#N/A,TRUE,"Serviços"}</definedName>
    <definedName name="_OUTTTT9888" localSheetId="2" hidden="1">{#N/A,#N/A,TRUE,"Serviços"}</definedName>
    <definedName name="_OUTTTT9888" hidden="1">{#N/A,#N/A,TRUE,"Serviços"}</definedName>
    <definedName name="_PAG1">#REF!</definedName>
    <definedName name="_PAG10">#REF!</definedName>
    <definedName name="_PAG11">#REF!</definedName>
    <definedName name="_PAG12">#REF!</definedName>
    <definedName name="_PAG13">#REF!</definedName>
    <definedName name="_PAG2">#REF!</definedName>
    <definedName name="_PAG3">#REF!</definedName>
    <definedName name="_PAG4">#REF!</definedName>
    <definedName name="_PAG5">#REF!</definedName>
    <definedName name="_PAG6">#REF!</definedName>
    <definedName name="_PAG7">#REF!</definedName>
    <definedName name="_PAG8">#REF!</definedName>
    <definedName name="_PAG9">#REF!</definedName>
    <definedName name="_Parse_On" hidden="1">#REF!</definedName>
    <definedName name="_Parse_Out" hidden="1">#REF!</definedName>
    <definedName name="_PCM30">#REF!</definedName>
    <definedName name="_PL1">#REF!</definedName>
    <definedName name="_PL1_10">#N/A</definedName>
    <definedName name="_PL1_11">#N/A</definedName>
    <definedName name="_PL1_12">#N/A</definedName>
    <definedName name="_PL1_13">#N/A</definedName>
    <definedName name="_PL1_14">#N/A</definedName>
    <definedName name="_PL1_15">#N/A</definedName>
    <definedName name="_PL1_16">#N/A</definedName>
    <definedName name="_PL1_17">#N/A</definedName>
    <definedName name="_PL1_18">#N/A</definedName>
    <definedName name="_PL1_4">#REF!</definedName>
    <definedName name="_PL1_5">#N/A</definedName>
    <definedName name="_PL1_6">#N/A</definedName>
    <definedName name="_PL1_7">#N/A</definedName>
    <definedName name="_PL1_8">#N/A</definedName>
    <definedName name="_PL1_9">#N/A</definedName>
    <definedName name="_PL11">#REF!</definedName>
    <definedName name="_PLA2">#REF!</definedName>
    <definedName name="_PM334">#REF!</definedName>
    <definedName name="_PM335">#REF!</definedName>
    <definedName name="_PM346">#REF!</definedName>
    <definedName name="_PM406">#REF!</definedName>
    <definedName name="_PM412">#REF!</definedName>
    <definedName name="_PM609">#REF!</definedName>
    <definedName name="_PM970">#REF!</definedName>
    <definedName name="_PNV2002">#REF!</definedName>
    <definedName name="_PNV2003">#REF!</definedName>
    <definedName name="_PNV2009">#REF!</definedName>
    <definedName name="_PR1004">#REF!</definedName>
    <definedName name="_PR1015">#REF!</definedName>
    <definedName name="_PR1039">#REF!</definedName>
    <definedName name="_PR1050">#REF!</definedName>
    <definedName name="_PR278">#REF!</definedName>
    <definedName name="_PR279">#REF!</definedName>
    <definedName name="_PR450">#REF!</definedName>
    <definedName name="_PR709">#REF!</definedName>
    <definedName name="_PR710">#REF!</definedName>
    <definedName name="_PR711">#REF!</definedName>
    <definedName name="_PR719">#REF!</definedName>
    <definedName name="_PR720">#REF!</definedName>
    <definedName name="_PR819">#REF!</definedName>
    <definedName name="_PR947">#REF!</definedName>
    <definedName name="_PTB10">#REF!</definedName>
    <definedName name="_QQ2">#N/A</definedName>
    <definedName name="_qq3">#N/A</definedName>
    <definedName name="_r">#REF!</definedName>
    <definedName name="_Regression_Int" hidden="1">1</definedName>
    <definedName name="_RP1">#N/A</definedName>
    <definedName name="_S">#REF!</definedName>
    <definedName name="_S_3">#REF!</definedName>
    <definedName name="_S_4">#REF!</definedName>
    <definedName name="_S_5">#REF!</definedName>
    <definedName name="_S_6">#REF!</definedName>
    <definedName name="_SE2">#REF!</definedName>
    <definedName name="_Set1">#REF!</definedName>
    <definedName name="_Sort" hidden="1">#REF!</definedName>
    <definedName name="_STC04">#REF!</definedName>
    <definedName name="_STC04_10">#REF!</definedName>
    <definedName name="_STC04_12">#REF!</definedName>
    <definedName name="_STC04_9">#REF!</definedName>
    <definedName name="_TB10">#REF!</definedName>
    <definedName name="_tb97">#REF!</definedName>
    <definedName name="_tbw97">#REF!</definedName>
    <definedName name="_TCB4">#REF!</definedName>
    <definedName name="_TCB5">#REF!</definedName>
    <definedName name="_TCM30">#REF!</definedName>
    <definedName name="_TEB4">#REF!</definedName>
    <definedName name="_TOT1">#REF!</definedName>
    <definedName name="_TOT2">#REF!</definedName>
    <definedName name="_TOT3">#REF!</definedName>
    <definedName name="_TOT4">#REF!</definedName>
    <definedName name="_TOT5">#REF!</definedName>
    <definedName name="_TOT6">#REF!</definedName>
    <definedName name="_TOT7">#REF!</definedName>
    <definedName name="_TP10">#REF!</definedName>
    <definedName name="_TP5">#REF!</definedName>
    <definedName name="_TSD2">#REF!</definedName>
    <definedName name="a">#REF!</definedName>
    <definedName name="A\SFGDGD">#N/A</definedName>
    <definedName name="A_10">#REF!</definedName>
    <definedName name="A_11">#N/A</definedName>
    <definedName name="A_12">#REF!</definedName>
    <definedName name="A_13">#N/A</definedName>
    <definedName name="A_14">"$#REF!.$#REF!$#REF!"</definedName>
    <definedName name="A_15">#N/A</definedName>
    <definedName name="A_16">#N/A</definedName>
    <definedName name="A_17">#N/A</definedName>
    <definedName name="A_18">#N/A</definedName>
    <definedName name="A_2">#N/A</definedName>
    <definedName name="a_25">#REF!</definedName>
    <definedName name="A_3">#REF!</definedName>
    <definedName name="a_4">#REF!</definedName>
    <definedName name="A_5">#N/A</definedName>
    <definedName name="A_6">#N/A</definedName>
    <definedName name="A_7">#N/A</definedName>
    <definedName name="A_8">#N/A</definedName>
    <definedName name="A_9">#REF!</definedName>
    <definedName name="AA">#N/A</definedName>
    <definedName name="AA_1" localSheetId="2">'Cron Lamartine'!AA_1</definedName>
    <definedName name="AA_1">AA_1</definedName>
    <definedName name="AA_10">#REF!</definedName>
    <definedName name="AA_12">#REF!</definedName>
    <definedName name="AA_13" localSheetId="2">'Cron Lamartine'!AA_13</definedName>
    <definedName name="AA_13">AA_13</definedName>
    <definedName name="AA_14" localSheetId="2">'Cron Lamartine'!AA_14</definedName>
    <definedName name="AA_14">AA_14</definedName>
    <definedName name="AA_19" localSheetId="2">'Cron Lamartine'!AA_19</definedName>
    <definedName name="AA_19">AA_19</definedName>
    <definedName name="AA_2" localSheetId="2">'Cron Lamartine'!AA_2</definedName>
    <definedName name="AA_2">AA_2</definedName>
    <definedName name="AA_20" localSheetId="2">'Cron Lamartine'!AA_20</definedName>
    <definedName name="AA_20">AA_20</definedName>
    <definedName name="AA_21" localSheetId="2">'Cron Lamartine'!AA_21</definedName>
    <definedName name="AA_21">AA_21</definedName>
    <definedName name="AA_22" localSheetId="2">'Cron Lamartine'!AA_22</definedName>
    <definedName name="AA_22">AA_22</definedName>
    <definedName name="AA_23" localSheetId="2">'Cron Lamartine'!AA_23</definedName>
    <definedName name="AA_23">AA_23</definedName>
    <definedName name="AA_24" localSheetId="2">'Cron Lamartine'!AA_24</definedName>
    <definedName name="AA_24">AA_24</definedName>
    <definedName name="AA_25">#N/A</definedName>
    <definedName name="AA_26" localSheetId="2">'Cron Lamartine'!AA_26</definedName>
    <definedName name="AA_26">AA_26</definedName>
    <definedName name="AA_27">#N/A</definedName>
    <definedName name="AA_28">#N/A</definedName>
    <definedName name="AA_29">#N/A</definedName>
    <definedName name="AA_3" localSheetId="2">'Cron Lamartine'!AA_3</definedName>
    <definedName name="AA_3">AA_3</definedName>
    <definedName name="AA_30" localSheetId="2">'Cron Lamartine'!AA_30</definedName>
    <definedName name="AA_30">AA_30</definedName>
    <definedName name="AA_31">#N/A</definedName>
    <definedName name="AA_32" localSheetId="2">'Cron Lamartine'!AA_32</definedName>
    <definedName name="AA_32">AA_32</definedName>
    <definedName name="AA_33" localSheetId="2">'Cron Lamartine'!AA_33</definedName>
    <definedName name="AA_33">AA_33</definedName>
    <definedName name="AA_34" localSheetId="2">'Cron Lamartine'!AA_34</definedName>
    <definedName name="AA_34">AA_34</definedName>
    <definedName name="AA_35" localSheetId="2">'Cron Lamartine'!AA_35</definedName>
    <definedName name="AA_35">AA_35</definedName>
    <definedName name="AA_36" localSheetId="2">'Cron Lamartine'!AA_36</definedName>
    <definedName name="AA_36">AA_36</definedName>
    <definedName name="AA_37">#N/A</definedName>
    <definedName name="AA_38" localSheetId="2">'Cron Lamartine'!AA_38</definedName>
    <definedName name="AA_38">AA_38</definedName>
    <definedName name="AA_39" localSheetId="2">'Cron Lamartine'!AA_39</definedName>
    <definedName name="AA_39">AA_39</definedName>
    <definedName name="AA_4">#REF!</definedName>
    <definedName name="AA_40" localSheetId="2">'Cron Lamartine'!AA_40</definedName>
    <definedName name="AA_40">AA_40</definedName>
    <definedName name="AA_41" localSheetId="2">'Cron Lamartine'!AA_41</definedName>
    <definedName name="AA_41">AA_41</definedName>
    <definedName name="AA_42" localSheetId="2">'Cron Lamartine'!AA_42</definedName>
    <definedName name="AA_42">AA_42</definedName>
    <definedName name="AA_43" localSheetId="2">'Cron Lamartine'!AA_43</definedName>
    <definedName name="AA_43">AA_43</definedName>
    <definedName name="AA_44" localSheetId="2">'Cron Lamartine'!AA_44</definedName>
    <definedName name="AA_44">AA_44</definedName>
    <definedName name="AA_45" localSheetId="2">'Cron Lamartine'!AA_45</definedName>
    <definedName name="AA_45">AA_45</definedName>
    <definedName name="AA_46" localSheetId="2">'Cron Lamartine'!AA_46</definedName>
    <definedName name="AA_46">AA_46</definedName>
    <definedName name="AA_47" localSheetId="2">'Cron Lamartine'!AA_47</definedName>
    <definedName name="AA_47">AA_47</definedName>
    <definedName name="AA_48" localSheetId="2">'Cron Lamartine'!AA_48</definedName>
    <definedName name="AA_48">AA_48</definedName>
    <definedName name="AA_5" localSheetId="2">'Cron Lamartine'!AA_5</definedName>
    <definedName name="AA_5">AA_5</definedName>
    <definedName name="AA_51" localSheetId="2">'Cron Lamartine'!AA_51</definedName>
    <definedName name="AA_51">AA_51</definedName>
    <definedName name="AA_52" localSheetId="2">'Cron Lamartine'!AA_52</definedName>
    <definedName name="AA_52">AA_52</definedName>
    <definedName name="AA_53" localSheetId="2">'Cron Lamartine'!AA_53</definedName>
    <definedName name="AA_53">AA_53</definedName>
    <definedName name="AA_54" localSheetId="2">'Cron Lamartine'!AA_54</definedName>
    <definedName name="AA_54">AA_54</definedName>
    <definedName name="AA_55" localSheetId="2">'Cron Lamartine'!AA_55</definedName>
    <definedName name="AA_55">AA_55</definedName>
    <definedName name="AA_56" localSheetId="2">'Cron Lamartine'!AA_56</definedName>
    <definedName name="AA_56">AA_56</definedName>
    <definedName name="AA_57" localSheetId="2">'Cron Lamartine'!AA_57</definedName>
    <definedName name="AA_57">AA_57</definedName>
    <definedName name="AA_58" localSheetId="2">'Cron Lamartine'!AA_58</definedName>
    <definedName name="AA_58">AA_58</definedName>
    <definedName name="AA_59" localSheetId="2">'Cron Lamartine'!AA_59</definedName>
    <definedName name="AA_59">AA_59</definedName>
    <definedName name="AA_6" localSheetId="2">'Cron Lamartine'!AA_6</definedName>
    <definedName name="AA_6">AA_6</definedName>
    <definedName name="AA_60" localSheetId="2">'Cron Lamartine'!AA_60</definedName>
    <definedName name="AA_60">AA_60</definedName>
    <definedName name="AA_61" localSheetId="2">'Cron Lamartine'!AA_61</definedName>
    <definedName name="AA_61">AA_61</definedName>
    <definedName name="AA_62" localSheetId="2">'Cron Lamartine'!AA_62</definedName>
    <definedName name="AA_62">AA_62</definedName>
    <definedName name="AA_63" localSheetId="2">'Cron Lamartine'!AA_63</definedName>
    <definedName name="AA_63">AA_63</definedName>
    <definedName name="AA_64" localSheetId="2">'Cron Lamartine'!AA_64</definedName>
    <definedName name="AA_64">AA_64</definedName>
    <definedName name="AA_65" localSheetId="2">'Cron Lamartine'!AA_65</definedName>
    <definedName name="AA_65">AA_65</definedName>
    <definedName name="AA_66" localSheetId="2">'Cron Lamartine'!AA_66</definedName>
    <definedName name="AA_66">AA_66</definedName>
    <definedName name="AA_67" localSheetId="2">'Cron Lamartine'!AA_67</definedName>
    <definedName name="AA_67">AA_67</definedName>
    <definedName name="AA_68" localSheetId="2">'Cron Lamartine'!AA_68</definedName>
    <definedName name="AA_68">AA_68</definedName>
    <definedName name="AA_69" localSheetId="2">'Cron Lamartine'!AA_69</definedName>
    <definedName name="AA_69">AA_69</definedName>
    <definedName name="AA_7" localSheetId="2">'Cron Lamartine'!AA_7</definedName>
    <definedName name="AA_7">AA_7</definedName>
    <definedName name="AA_70" localSheetId="2">'Cron Lamartine'!AA_70</definedName>
    <definedName name="AA_70">AA_70</definedName>
    <definedName name="AA_71" localSheetId="2">'Cron Lamartine'!AA_71</definedName>
    <definedName name="AA_71">AA_71</definedName>
    <definedName name="AA_72" localSheetId="2">'Cron Lamartine'!AA_72</definedName>
    <definedName name="AA_72">AA_72</definedName>
    <definedName name="AA_8" localSheetId="2">'Cron Lamartine'!AA_8</definedName>
    <definedName name="AA_8">AA_8</definedName>
    <definedName name="AA_9">#REF!</definedName>
    <definedName name="aaa">#N/A</definedName>
    <definedName name="aaaa" hidden="1">#REF!</definedName>
    <definedName name="aaaa_10">#REF!</definedName>
    <definedName name="aaaa_12">#REF!</definedName>
    <definedName name="aaaa_15">#REF!</definedName>
    <definedName name="aaaa_3">#REF!</definedName>
    <definedName name="aaaa_9">#REF!</definedName>
    <definedName name="AAAAA">#N/A</definedName>
    <definedName name="AAAAA_25">#N/A</definedName>
    <definedName name="AAAAA_27">#N/A</definedName>
    <definedName name="AAAAA_28">#N/A</definedName>
    <definedName name="AAAAA_29">#N/A</definedName>
    <definedName name="AAAAA_31">#N/A</definedName>
    <definedName name="AAAAA_37">#N/A</definedName>
    <definedName name="AAAAAA">#N/A</definedName>
    <definedName name="AAAAAA_25">#N/A</definedName>
    <definedName name="AAAAAA_27">#N/A</definedName>
    <definedName name="AAAAAA_28">#N/A</definedName>
    <definedName name="AAAAAA_29">#N/A</definedName>
    <definedName name="AAAAAA_31">#N/A</definedName>
    <definedName name="AAAAAA_37">#N/A</definedName>
    <definedName name="AAAAAAA">#N/A</definedName>
    <definedName name="aaaaaaaa">#N/A</definedName>
    <definedName name="aaaaaaaa_25">#N/A</definedName>
    <definedName name="aaaaaaaa_27">#N/A</definedName>
    <definedName name="aaaaaaaa_28">#N/A</definedName>
    <definedName name="aaaaaaaa_29">#N/A</definedName>
    <definedName name="aaaaaaaa_31">#N/A</definedName>
    <definedName name="aaaaaaaa_37">#N/A</definedName>
    <definedName name="AAAAAAAAA_25" localSheetId="2">'Cron Lamartine'!AAAAAAAAA_25</definedName>
    <definedName name="AAAAAAAAA_25">AAAAAAAAA_25</definedName>
    <definedName name="aaaaaaaaaaaa">#N/A</definedName>
    <definedName name="AAAAAAAAAAAAA">#N/A</definedName>
    <definedName name="aasas">#REF!</definedName>
    <definedName name="aauf_1">#N/A</definedName>
    <definedName name="aauf_2">#N/A</definedName>
    <definedName name="aauq_1">#N/A</definedName>
    <definedName name="aauq_2">#N/A</definedName>
    <definedName name="AB">#N/A</definedName>
    <definedName name="abc">#REF!</definedName>
    <definedName name="ABRA">#REF!</definedName>
    <definedName name="ac">#N/A</definedName>
    <definedName name="acabamentos">#REF!</definedName>
    <definedName name="acabamentos_1">#REF!</definedName>
    <definedName name="acabamentos_10">#REF!</definedName>
    <definedName name="acabamentos_12">#REF!</definedName>
    <definedName name="acabamentos_2">#REF!</definedName>
    <definedName name="acabamentos_3">#REF!</definedName>
    <definedName name="acabamentos_4">#REF!</definedName>
    <definedName name="acabamentos_9">#REF!</definedName>
    <definedName name="ACAP20">#REF!</definedName>
    <definedName name="acb">#REF!</definedName>
    <definedName name="acost" localSheetId="2" hidden="1">{#N/A,#N/A,TRUE,"Serviços"}</definedName>
    <definedName name="acost" hidden="1">{#N/A,#N/A,TRUE,"Serviços"}</definedName>
    <definedName name="ACOSTD">#REF!</definedName>
    <definedName name="ACOSTLE">#REF!</definedName>
    <definedName name="acrescimo">#REF!</definedName>
    <definedName name="Acréscimo">#REF!</definedName>
    <definedName name="acumulado">#REF!</definedName>
    <definedName name="acumulado_1">"#REF!"</definedName>
    <definedName name="acumulado_2">#N/A</definedName>
    <definedName name="acumulado_4">#REF!</definedName>
    <definedName name="acumulado_4_2">#N/A</definedName>
    <definedName name="acumulado_6">"$#REF!.$A$5:$E$13"</definedName>
    <definedName name="ACVRVBR">#N/A</definedName>
    <definedName name="ADASF">#N/A</definedName>
    <definedName name="ADASFDS">#N/A</definedName>
    <definedName name="ADDa">#REF!</definedName>
    <definedName name="ademir">#N/A</definedName>
    <definedName name="adfedfds">#N/A</definedName>
    <definedName name="ADFSDA">#N/A</definedName>
    <definedName name="ADFSFSD">#N/A</definedName>
    <definedName name="ADMO">#REF!</definedName>
    <definedName name="ADQUIRIR">#REF!</definedName>
    <definedName name="AEMUL">#REF!</definedName>
    <definedName name="AF">#REF!</definedName>
    <definedName name="af´" hidden="1">#REF!</definedName>
    <definedName name="AFDD">[0]!AFDD</definedName>
    <definedName name="AFP">#REF!</definedName>
    <definedName name="AFSFS">#N/A</definedName>
    <definedName name="ago">#N/A</definedName>
    <definedName name="AGOA">#REF!</definedName>
    <definedName name="AGORA" localSheetId="2" hidden="1">{#N/A,#N/A,FALSE,"SS";#N/A,#N/A,FALSE,"TER1";#N/A,#N/A,FALSE,"TER2";#N/A,#N/A,FALSE,"TER3";#N/A,#N/A,FALSE,"TP1";#N/A,#N/A,FALSE,"TP2";#N/A,#N/A,FALSE,"TP3";#N/A,#N/A,FALSE,"DI1";#N/A,#N/A,FALSE,"DI2";#N/A,#N/A,FALSE,"DI3";#N/A,#N/A,FALSE,"DS1";#N/A,#N/A,FALSE,"DS2";#N/A,#N/A,FALSE,"CM"}</definedName>
    <definedName name="AGORA" hidden="1">{#N/A,#N/A,FALSE,"SS";#N/A,#N/A,FALSE,"TER1";#N/A,#N/A,FALSE,"TER2";#N/A,#N/A,FALSE,"TER3";#N/A,#N/A,FALSE,"TP1";#N/A,#N/A,FALSE,"TP2";#N/A,#N/A,FALSE,"TP3";#N/A,#N/A,FALSE,"DI1";#N/A,#N/A,FALSE,"DI2";#N/A,#N/A,FALSE,"DI3";#N/A,#N/A,FALSE,"DS1";#N/A,#N/A,FALSE,"DS2";#N/A,#N/A,FALSE,"CM"}</definedName>
    <definedName name="AGORA2" localSheetId="2" hidden="1">{#N/A,#N/A,FALSE,"SS";#N/A,#N/A,FALSE,"TER1";#N/A,#N/A,FALSE,"TER2";#N/A,#N/A,FALSE,"TER3";#N/A,#N/A,FALSE,"TP1";#N/A,#N/A,FALSE,"TP2";#N/A,#N/A,FALSE,"TP3";#N/A,#N/A,FALSE,"DI1";#N/A,#N/A,FALSE,"DI2";#N/A,#N/A,FALSE,"DI3";#N/A,#N/A,FALSE,"DS1";#N/A,#N/A,FALSE,"DS2";#N/A,#N/A,FALSE,"CM"}</definedName>
    <definedName name="AGORA2" hidden="1">{#N/A,#N/A,FALSE,"SS";#N/A,#N/A,FALSE,"TER1";#N/A,#N/A,FALSE,"TER2";#N/A,#N/A,FALSE,"TER3";#N/A,#N/A,FALSE,"TP1";#N/A,#N/A,FALSE,"TP2";#N/A,#N/A,FALSE,"TP3";#N/A,#N/A,FALSE,"DI1";#N/A,#N/A,FALSE,"DI2";#N/A,#N/A,FALSE,"DI3";#N/A,#N/A,FALSE,"DS1";#N/A,#N/A,FALSE,"DS2";#N/A,#N/A,FALSE,"CM"}</definedName>
    <definedName name="Agosto">#N/A</definedName>
    <definedName name="AGREGADO">#REF!</definedName>
    <definedName name="AGREGADO_10">#REF!</definedName>
    <definedName name="AGREGADO_10_1">"$#REF!.$B$12:$B$449"</definedName>
    <definedName name="AGREGADO_10_10">"$#REF!.$B$12:$B$450"</definedName>
    <definedName name="AGREGADO_10_18">"$#REF!.$B$12:$B$450"</definedName>
    <definedName name="AGREGADO_10_19">#REF!</definedName>
    <definedName name="AGREGADO_17">#REF!</definedName>
    <definedName name="AGREGADO_17_10">"$#REF!.$B$12:$B$450"</definedName>
    <definedName name="AGREGADO_17_18">"$#REF!.$B$12:$B$450"</definedName>
    <definedName name="AGREGADO_17_19">#REF!</definedName>
    <definedName name="AGREGADO_18">"$#REF!.$B$12:$B$450"</definedName>
    <definedName name="AGREGADO_19">#REF!</definedName>
    <definedName name="AGREGADO_6">#REF!</definedName>
    <definedName name="AGREGADO_6_10">"$#REF!.$B$12:$B$450"</definedName>
    <definedName name="AGREGADO_6_18">"$#REF!.$B$12:$B$450"</definedName>
    <definedName name="AGREGADO_6_19">#REF!</definedName>
    <definedName name="AGREGADO_7">#REF!</definedName>
    <definedName name="AGREGADO_7_10">"$#REF!.$B$12:$B$450"</definedName>
    <definedName name="AGREGADO_7_18">"$#REF!.$B$12:$B$450"</definedName>
    <definedName name="AGREGADO_7_19">#REF!</definedName>
    <definedName name="AGREGADO_8">#REF!</definedName>
    <definedName name="AGREGADO_8_10">"$#REF!.$B$12:$B$450"</definedName>
    <definedName name="AGREGADO_8_18">"$#REF!.$B$12:$B$450"</definedName>
    <definedName name="AGREGADO_8_19">#REF!</definedName>
    <definedName name="AGREGADO_9">#REF!</definedName>
    <definedName name="AGREGADO_9_10">"$#REF!.$B$12:$B$450"</definedName>
    <definedName name="AGREGADO_9_18">"$#REF!.$B$12:$B$450"</definedName>
    <definedName name="AGREGADO_9_19">#REF!</definedName>
    <definedName name="AGSDGR" hidden="1">#REF!</definedName>
    <definedName name="AIL">#N/A</definedName>
    <definedName name="AILTON">#N/A</definedName>
    <definedName name="alan">#REF!</definedName>
    <definedName name="alcool">#REF!</definedName>
    <definedName name="alex" localSheetId="2" hidden="1">{#N/A,#N/A,FALSE,"MO (2)"}</definedName>
    <definedName name="alex" hidden="1">{#N/A,#N/A,FALSE,"MO (2)"}</definedName>
    <definedName name="alex_1" localSheetId="2" hidden="1">{#N/A,#N/A,FALSE,"MO (2)"}</definedName>
    <definedName name="alex_1" hidden="1">{#N/A,#N/A,FALSE,"MO (2)"}</definedName>
    <definedName name="ALIMENTAÇÃO.">#N/A</definedName>
    <definedName name="ALMOÇO101">#REF!</definedName>
    <definedName name="ALMOÇO110">#REF!</definedName>
    <definedName name="ALTA">'[1]PRO-08'!#REF!</definedName>
    <definedName name="ALTA_10">#N/A</definedName>
    <definedName name="ALTA_11">#N/A</definedName>
    <definedName name="ALTA_12">#N/A</definedName>
    <definedName name="ALTA_13">#N/A</definedName>
    <definedName name="ALTA_14">#N/A</definedName>
    <definedName name="ALTA_15">#N/A</definedName>
    <definedName name="ALTA_16">#N/A</definedName>
    <definedName name="ALTA_17">#N/A</definedName>
    <definedName name="ALTA_18">#N/A</definedName>
    <definedName name="ALTA_5">#N/A</definedName>
    <definedName name="ALTA_6">#N/A</definedName>
    <definedName name="ALTA_7">#N/A</definedName>
    <definedName name="ALTA_8">#N/A</definedName>
    <definedName name="alteração">#REF!</definedName>
    <definedName name="alteração_2">#N/A</definedName>
    <definedName name="ALUGAR">#REF!</definedName>
    <definedName name="amarela">#REF!</definedName>
    <definedName name="amarela_2">#N/A</definedName>
    <definedName name="amarela_25">#REF!</definedName>
    <definedName name="amarela_4">#REF!</definedName>
    <definedName name="amarelaa">#REF!</definedName>
    <definedName name="AMO">#REF!</definedName>
    <definedName name="andre">#REF!</definedName>
    <definedName name="Ano">#REF!</definedName>
    <definedName name="anos">#REF!</definedName>
    <definedName name="anscount" hidden="1">3</definedName>
    <definedName name="ant" localSheetId="2" hidden="1">{#N/A,#N/A,FALSE,"MO (2)"}</definedName>
    <definedName name="ant" hidden="1">{#N/A,#N/A,FALSE,"MO (2)"}</definedName>
    <definedName name="ant_1" localSheetId="2" hidden="1">{#N/A,#N/A,FALSE,"MO (2)"}</definedName>
    <definedName name="ant_1" hidden="1">{#N/A,#N/A,FALSE,"MO (2)"}</definedName>
    <definedName name="AQCAP20">#REF!</definedName>
    <definedName name="AQCM30">#REF!</definedName>
    <definedName name="AQRM1C">#REF!</definedName>
    <definedName name="AQRR1C">#REF!</definedName>
    <definedName name="ar">#REF!</definedName>
    <definedName name="_xlnm.Extract">#REF!</definedName>
    <definedName name="_xlnm.Print_Area" localSheetId="3">'BDI Lamartine'!$A$1:$L$52</definedName>
    <definedName name="_xlnm.Print_Area" localSheetId="2">'Cron Lamartine'!$A$1:$O$45</definedName>
    <definedName name="_xlnm.Print_Area" localSheetId="1">'Orçamento Sintético'!$A$1:$L$88</definedName>
    <definedName name="_xlnm.Print_Area" localSheetId="4">qtt!$A$1:$S$161</definedName>
    <definedName name="_xlnm.Print_Area" localSheetId="0">'Resumo do Orçamento'!$A$1:$K$42</definedName>
    <definedName name="_xlnm.Print_Area">#REF!</definedName>
    <definedName name="Área_impressão_IM">#REF!</definedName>
    <definedName name="Área_impressão_IM_4">#REF!</definedName>
    <definedName name="ARG">#REF!</definedName>
    <definedName name="ARI">#N/A</definedName>
    <definedName name="ARL1C">#REF!</definedName>
    <definedName name="ARLIIIIIIIII">#N/A</definedName>
    <definedName name="ARM1C">#REF!</definedName>
    <definedName name="ARR1C">#REF!</definedName>
    <definedName name="ARR2C">#REF!</definedName>
    <definedName name="as">#REF!</definedName>
    <definedName name="as_10">#N/A</definedName>
    <definedName name="as_11">#N/A</definedName>
    <definedName name="as_12">#N/A</definedName>
    <definedName name="as_13">#N/A</definedName>
    <definedName name="as_14">#N/A</definedName>
    <definedName name="as_15">#N/A</definedName>
    <definedName name="as_16">#N/A</definedName>
    <definedName name="as_17">#N/A</definedName>
    <definedName name="as_18">#N/A</definedName>
    <definedName name="as_2">#N/A</definedName>
    <definedName name="as_5">#N/A</definedName>
    <definedName name="as_6">#N/A</definedName>
    <definedName name="as_7">#N/A</definedName>
    <definedName name="as_8">#N/A</definedName>
    <definedName name="as_9">#N/A</definedName>
    <definedName name="asas_10">#N/A</definedName>
    <definedName name="asas_11">#N/A</definedName>
    <definedName name="asas_12">#N/A</definedName>
    <definedName name="asas_13">#N/A</definedName>
    <definedName name="asas_14">#N/A</definedName>
    <definedName name="asas_15">#N/A</definedName>
    <definedName name="asas_16">#N/A</definedName>
    <definedName name="asas_17">#N/A</definedName>
    <definedName name="asas_18">#N/A</definedName>
    <definedName name="asas_5">#N/A</definedName>
    <definedName name="asas_6">#N/A</definedName>
    <definedName name="asas_7">#N/A</definedName>
    <definedName name="asas_8">#N/A</definedName>
    <definedName name="asas_9">#N/A</definedName>
    <definedName name="ASASA">#REF!</definedName>
    <definedName name="asde">"$#REF!.$#REF!$#REF!:$#REF!$#REF!"</definedName>
    <definedName name="ASDF" localSheetId="2" hidden="1">{#N/A,#N/A,TRUE,"Serviços"}</definedName>
    <definedName name="ASDF" hidden="1">{#N/A,#N/A,TRUE,"Serviços"}</definedName>
    <definedName name="ASDFG" localSheetId="2" hidden="1">{#N/A,#N/A,TRUE,"Serviços"}</definedName>
    <definedName name="ASDFG" hidden="1">{#N/A,#N/A,TRUE,"Serviços"}</definedName>
    <definedName name="asdfghj">#N/A</definedName>
    <definedName name="ASDFSFDS">#N/A</definedName>
    <definedName name="ASDSAD">#N/A</definedName>
    <definedName name="ASDSAD_10">#N/A</definedName>
    <definedName name="ASDSAD_11">#N/A</definedName>
    <definedName name="ASDSAD_12">#N/A</definedName>
    <definedName name="ASDSAD_13">#N/A</definedName>
    <definedName name="ASDSAD_14">#N/A</definedName>
    <definedName name="ASDSAD_15">#N/A</definedName>
    <definedName name="ASDSAD_16">#N/A</definedName>
    <definedName name="ASDSAD_17">#N/A</definedName>
    <definedName name="ASDSAD_18">#N/A</definedName>
    <definedName name="ASDSAD_2">#N/A</definedName>
    <definedName name="ASDSAD_5">#N/A</definedName>
    <definedName name="ASDSAD_6">#N/A</definedName>
    <definedName name="ASDSAD_7">#N/A</definedName>
    <definedName name="ASDSAD_8">#N/A</definedName>
    <definedName name="ASDSAD_9">#N/A</definedName>
    <definedName name="ASFALTO">#REF!</definedName>
    <definedName name="ASFDSFD">#N/A</definedName>
    <definedName name="ASFDSFS">#N/A</definedName>
    <definedName name="ASFGG" localSheetId="2" hidden="1">{#N/A,#N/A,TRUE,"Serviços"}</definedName>
    <definedName name="ASFGG" hidden="1">{#N/A,#N/A,TRUE,"Serviços"}</definedName>
    <definedName name="ASFS">#N/A</definedName>
    <definedName name="ASFSFA">#N/A</definedName>
    <definedName name="ASFSFDS">#N/A</definedName>
    <definedName name="ASP">#REF!</definedName>
    <definedName name="Assina">#REF!</definedName>
    <definedName name="ATUAL">#REF!</definedName>
    <definedName name="AUREA">#N/A</definedName>
    <definedName name="auspicio">#REF!</definedName>
    <definedName name="Aut_original">[2]PROJETO!#REF!</definedName>
    <definedName name="Aut_original_4">#REF!</definedName>
    <definedName name="Aut_resumo">[3]RESUMO_AUT1!#REF!</definedName>
    <definedName name="AUTO">#REF!</definedName>
    <definedName name="AUTOMOVEL">#REF!</definedName>
    <definedName name="aux">#REF!</definedName>
    <definedName name="AUX.">#REF!</definedName>
    <definedName name="AUXILIARES">#REF!</definedName>
    <definedName name="Av.Fis.">#N/A</definedName>
    <definedName name="avanço">#N/A</definedName>
    <definedName name="AVC">[0]!AVC</definedName>
    <definedName name="AvFisZero">#N/A</definedName>
    <definedName name="AVV">#REF!</definedName>
    <definedName name="AVV_10">#REF!</definedName>
    <definedName name="AVV_12">#REF!</definedName>
    <definedName name="AVV_4">#REF!</definedName>
    <definedName name="AVV_9">#REF!</definedName>
    <definedName name="azul">#REF!</definedName>
    <definedName name="azul_2">#N/A</definedName>
    <definedName name="azul_25">#REF!</definedName>
    <definedName name="azul_4">#REF!</definedName>
    <definedName name="azull">#REF!</definedName>
    <definedName name="AZULLSINAL">#REF!</definedName>
    <definedName name="AZULSINAL">#REF!</definedName>
    <definedName name="AZULSINAL_2">#N/A</definedName>
    <definedName name="AZULSINAL_25">#REF!</definedName>
    <definedName name="AZULSINAL_4">#REF!</definedName>
    <definedName name="azulsinall">#REF!</definedName>
    <definedName name="B">#N/A</definedName>
    <definedName name="b_11">#N/A</definedName>
    <definedName name="b_13">#N/A</definedName>
    <definedName name="b_14">#N/A</definedName>
    <definedName name="b_15">#N/A</definedName>
    <definedName name="b_16">#N/A</definedName>
    <definedName name="b_17">#N/A</definedName>
    <definedName name="b_18">#N/A</definedName>
    <definedName name="b_2">#N/A</definedName>
    <definedName name="B_25">#N/A</definedName>
    <definedName name="B_27">#N/A</definedName>
    <definedName name="B_28">#N/A</definedName>
    <definedName name="B_29">#N/A</definedName>
    <definedName name="B_31">#N/A</definedName>
    <definedName name="B_37">#N/A</definedName>
    <definedName name="b_5">#N/A</definedName>
    <definedName name="b_6">#N/A</definedName>
    <definedName name="b_7">#N/A</definedName>
    <definedName name="b_8">#N/A</definedName>
    <definedName name="BAE">#N/A</definedName>
    <definedName name="banco">#REF!</definedName>
    <definedName name="_xlnm.Database">#REF!</definedName>
    <definedName name="Banco_de_dadoss">#REF!</definedName>
    <definedName name="banco2">#REF!</definedName>
    <definedName name="banco2_10">"$#REF!.$A$1:$D$189"</definedName>
    <definedName name="banco2_18">"$#REF!.$A$1:$D$189"</definedName>
    <definedName name="banco2_19">#REF!</definedName>
    <definedName name="bar">#N/A</definedName>
    <definedName name="bar_10">#N/A</definedName>
    <definedName name="bar_11">#N/A</definedName>
    <definedName name="bar_12">#N/A</definedName>
    <definedName name="bar_13">#N/A</definedName>
    <definedName name="bar_14">#N/A</definedName>
    <definedName name="bar_15">#N/A</definedName>
    <definedName name="bar_16">#N/A</definedName>
    <definedName name="bar_17">#N/A</definedName>
    <definedName name="bar_18">#N/A</definedName>
    <definedName name="bar_2">#N/A</definedName>
    <definedName name="bar_5">#N/A</definedName>
    <definedName name="bar_6">#N/A</definedName>
    <definedName name="bar_7">#N/A</definedName>
    <definedName name="bar_8">#N/A</definedName>
    <definedName name="bar_9">#N/A</definedName>
    <definedName name="BASE">#N/A</definedName>
    <definedName name="BASE_10">#REF!</definedName>
    <definedName name="BASE_12">#REF!</definedName>
    <definedName name="BASE_9">#REF!</definedName>
    <definedName name="batista" localSheetId="2" hidden="1">{#N/A,#N/A,FALSE,"SS 1";#N/A,#N/A,FALSE,"SS 2";#N/A,#N/A,FALSE,"TER 1 (1)";#N/A,#N/A,FALSE,"TER 1 (2)";#N/A,#N/A,FALSE,"TER 2 ";#N/A,#N/A,FALSE,"TP  (1)";#N/A,#N/A,FALSE,"TP  (2)";#N/A,#N/A,FALSE,"CM BAR"}</definedName>
    <definedName name="batista" hidden="1">{#N/A,#N/A,FALSE,"SS 1";#N/A,#N/A,FALSE,"SS 2";#N/A,#N/A,FALSE,"TER 1 (1)";#N/A,#N/A,FALSE,"TER 1 (2)";#N/A,#N/A,FALSE,"TER 2 ";#N/A,#N/A,FALSE,"TP  (1)";#N/A,#N/A,FALSE,"TP  (2)";#N/A,#N/A,FALSE,"CM BAR"}</definedName>
    <definedName name="bb">#N/A</definedName>
    <definedName name="bb_38" localSheetId="2">'Cron Lamartine'!bb_38</definedName>
    <definedName name="bb_38">bb_38</definedName>
    <definedName name="bbb">#N/A</definedName>
    <definedName name="bbbb" localSheetId="2" hidden="1">{#N/A,#N/A,FALSE,"MO (2)"}</definedName>
    <definedName name="bbbb" hidden="1">{#N/A,#N/A,FALSE,"MO (2)"}</definedName>
    <definedName name="bbbb_1" localSheetId="2" hidden="1">{#N/A,#N/A,FALSE,"MO (2)"}</definedName>
    <definedName name="bbbb_1" hidden="1">{#N/A,#N/A,FALSE,"MO (2)"}</definedName>
    <definedName name="bc">#REF!</definedName>
    <definedName name="BDI">#REF!</definedName>
    <definedName name="BDI.Opcao" hidden="1">[4]DADOS!$F$18</definedName>
    <definedName name="BDI.TipoObra" hidden="1">[4]BDI!$A$138:$A$146</definedName>
    <definedName name="BDI_10">#N/A</definedName>
    <definedName name="BDI_11">#N/A</definedName>
    <definedName name="BDI_12">#N/A</definedName>
    <definedName name="BDI_13">#N/A</definedName>
    <definedName name="BDI_14">#N/A</definedName>
    <definedName name="BDI_15">#N/A</definedName>
    <definedName name="BDI_16">#N/A</definedName>
    <definedName name="BDI_17">#N/A</definedName>
    <definedName name="BDI_18">#N/A</definedName>
    <definedName name="BDI_2">#N/A</definedName>
    <definedName name="BDI_24">#REF!</definedName>
    <definedName name="BDI_25">#REF!</definedName>
    <definedName name="BDI_26">#REF!</definedName>
    <definedName name="BDI_27">#REF!</definedName>
    <definedName name="BDI_29">#REF!</definedName>
    <definedName name="BDI_3">#REF!</definedName>
    <definedName name="BDI_4">#REF!</definedName>
    <definedName name="BDI_5">#REF!</definedName>
    <definedName name="BDI_6">#N/A</definedName>
    <definedName name="BDI_7">#N/A</definedName>
    <definedName name="BDI_8">#N/A</definedName>
    <definedName name="BDI_9">#REF!</definedName>
    <definedName name="bdi_dif">#REF!</definedName>
    <definedName name="BETUMINOSO">#REF!</definedName>
    <definedName name="BETUMINOSO_10">#REF!</definedName>
    <definedName name="BETUMINOSO_12">#REF!</definedName>
    <definedName name="BETUMINOSO_15">#REF!</definedName>
    <definedName name="BETUMINOSO_4">#REF!</definedName>
    <definedName name="BETUMINOSO_9">#REF!</definedName>
    <definedName name="BG">#REF!</definedName>
    <definedName name="BG_2">#N/A</definedName>
    <definedName name="BG_25">#REF!</definedName>
    <definedName name="BG_4">#REF!</definedName>
    <definedName name="bgg">#REF!</definedName>
    <definedName name="bgh">#REF!</definedName>
    <definedName name="BGU">#REF!</definedName>
    <definedName name="BGU_2">#N/A</definedName>
    <definedName name="BGU_25">#REF!</definedName>
    <definedName name="BGU_4">#REF!</definedName>
    <definedName name="BGUU">#REF!</definedName>
    <definedName name="bh">#REF!</definedName>
    <definedName name="Bloco" hidden="1">#REF!</definedName>
    <definedName name="Bloco2" hidden="1">#REF!</definedName>
    <definedName name="bola">#REF!</definedName>
    <definedName name="bonificação">#REF!</definedName>
    <definedName name="bonificaçãoo">#REF!</definedName>
    <definedName name="BR">#REF!</definedName>
    <definedName name="BU">#REF!</definedName>
    <definedName name="BUCETA">#REF!</definedName>
    <definedName name="bueirodetalhado">#REF!</definedName>
    <definedName name="BuiltIn_Print_Area">#REF!</definedName>
    <definedName name="BuiltIn_Print_Area___0">#REF!</definedName>
    <definedName name="BuiltIn_Print_Area_2">#REF!</definedName>
    <definedName name="BuiltIn_Print_Area_4">#REF!</definedName>
    <definedName name="button_area_1">#REF!</definedName>
    <definedName name="C_">#REF!</definedName>
    <definedName name="C_CUSTO">#REF!</definedName>
    <definedName name="C_Univ">#N/A</definedName>
    <definedName name="CABEC">#REF!</definedName>
    <definedName name="CABEÇA">#N/A</definedName>
    <definedName name="Cadastro_2">#N/A</definedName>
    <definedName name="Cadastro_Veículos">#REF!</definedName>
    <definedName name="cadeira" localSheetId="2" hidden="1">{#N/A,#N/A,TRUE,"Serviços"}</definedName>
    <definedName name="cadeira" hidden="1">{#N/A,#N/A,TRUE,"Serviços"}</definedName>
    <definedName name="CadIns" hidden="1">#REF!</definedName>
    <definedName name="CadSrv" hidden="1">#REF!</definedName>
    <definedName name="CAI">#REF!</definedName>
    <definedName name="CalcularAgora">#REF!</definedName>
    <definedName name="CAMI">#REF!</definedName>
    <definedName name="CAMINHÃO_PIPA">#REF!</definedName>
    <definedName name="CANALETA">#REF!</definedName>
    <definedName name="CANALETA_10">#REF!</definedName>
    <definedName name="CANALETA_12">#REF!</definedName>
    <definedName name="CANALETA_9">#REF!</definedName>
    <definedName name="Canteiro">#REF!</definedName>
    <definedName name="CAP">#REF!,#REF!,#REF!,#REF!,#REF!,#REF!,#REF!,#REF!,#REF!,#REF!,#REF!,#REF!,#REF!</definedName>
    <definedName name="CAP20W">#REF!</definedName>
    <definedName name="CAP20WA">#REF!</definedName>
    <definedName name="CAPA" localSheetId="2" hidden="1">{#N/A,#N/A,TRUE,"Serviços"}</definedName>
    <definedName name="CAPA" hidden="1">{#N/A,#N/A,TRUE,"Serviços"}</definedName>
    <definedName name="capa1" localSheetId="2" hidden="1">{#N/A,#N/A,TRUE,"Serviços"}</definedName>
    <definedName name="capa1" hidden="1">{#N/A,#N/A,TRUE,"Serviços"}</definedName>
    <definedName name="capa11" localSheetId="2" hidden="1">{#N/A,#N/A,TRUE,"Serviços"}</definedName>
    <definedName name="capa11" hidden="1">{#N/A,#N/A,TRUE,"Serviços"}</definedName>
    <definedName name="capa2" localSheetId="2" hidden="1">{#N/A,#N/A,TRUE,"Serviços"}</definedName>
    <definedName name="capa2" hidden="1">{#N/A,#N/A,TRUE,"Serviços"}</definedName>
    <definedName name="capa22" localSheetId="2" hidden="1">{#N/A,#N/A,TRUE,"Serviços"}</definedName>
    <definedName name="capa22" hidden="1">{#N/A,#N/A,TRUE,"Serviços"}</definedName>
    <definedName name="CAPAA" localSheetId="2" hidden="1">{#N/A,#N/A,TRUE,"Serviços"}</definedName>
    <definedName name="CAPAA" hidden="1">{#N/A,#N/A,TRUE,"Serviços"}</definedName>
    <definedName name="Capina">#REF!</definedName>
    <definedName name="CAPTOTAL">#REF!</definedName>
    <definedName name="CARLA" localSheetId="2" hidden="1">{#N/A,#N/A,FALSE,"SS";#N/A,#N/A,FALSE,"TER1";#N/A,#N/A,FALSE,"TER2";#N/A,#N/A,FALSE,"TER3";#N/A,#N/A,FALSE,"TP1";#N/A,#N/A,FALSE,"TP2";#N/A,#N/A,FALSE,"TP3";#N/A,#N/A,FALSE,"DI1";#N/A,#N/A,FALSE,"DI2";#N/A,#N/A,FALSE,"DI3";#N/A,#N/A,FALSE,"DS1";#N/A,#N/A,FALSE,"DS2";#N/A,#N/A,FALSE,"CM"}</definedName>
    <definedName name="CARLA" hidden="1">{#N/A,#N/A,FALSE,"SS";#N/A,#N/A,FALSE,"TER1";#N/A,#N/A,FALSE,"TER2";#N/A,#N/A,FALSE,"TER3";#N/A,#N/A,FALSE,"TP1";#N/A,#N/A,FALSE,"TP2";#N/A,#N/A,FALSE,"TP3";#N/A,#N/A,FALSE,"DI1";#N/A,#N/A,FALSE,"DI2";#N/A,#N/A,FALSE,"DI3";#N/A,#N/A,FALSE,"DS1";#N/A,#N/A,FALSE,"DS2";#N/A,#N/A,FALSE,"CM"}</definedName>
    <definedName name="carlos">#N/A</definedName>
    <definedName name="CARRETEIRO">#N/A</definedName>
    <definedName name="CBU">#REF!</definedName>
    <definedName name="CBU_2">#N/A</definedName>
    <definedName name="CBU_25">#REF!</definedName>
    <definedName name="CBU_4">#REF!</definedName>
    <definedName name="CBUII">#REF!</definedName>
    <definedName name="CBUII_2">#N/A</definedName>
    <definedName name="CBUII_25">#REF!</definedName>
    <definedName name="CBUII_4">#REF!</definedName>
    <definedName name="CBUIII">#REF!</definedName>
    <definedName name="CBUQ">#REF!</definedName>
    <definedName name="CBUQ.TB">#REF!</definedName>
    <definedName name="CBUQ_2">#N/A</definedName>
    <definedName name="CBUQ_C">#REF!</definedName>
    <definedName name="CBUQ_C_10">#REF!</definedName>
    <definedName name="CBUQ_C_12">#REF!</definedName>
    <definedName name="CBUQ_C_9">#REF!</definedName>
    <definedName name="CBUQ_H3">#REF!</definedName>
    <definedName name="CBUQ_H3_2">#N/A</definedName>
    <definedName name="CBUQB">#REF!</definedName>
    <definedName name="CBUQB_2">#N/A</definedName>
    <definedName name="CBUQB_25">#REF!</definedName>
    <definedName name="CBUQB_4">#REF!</definedName>
    <definedName name="CBUQBB">#REF!</definedName>
    <definedName name="CBUQc">#REF!</definedName>
    <definedName name="CBUQc_2">#N/A</definedName>
    <definedName name="CBUQc_25">#REF!</definedName>
    <definedName name="CBUQc_4">#REF!</definedName>
    <definedName name="CBUQcc">#REF!</definedName>
    <definedName name="CBUU">#REF!</definedName>
    <definedName name="çç">[0]!çç</definedName>
    <definedName name="çç_30" localSheetId="2">'Cron Lamartine'!çç_30</definedName>
    <definedName name="çç_30">çç_30</definedName>
    <definedName name="çç_38" localSheetId="2">'Cron Lamartine'!çç_38</definedName>
    <definedName name="çç_38">çç_38</definedName>
    <definedName name="CC709_10">#N/A</definedName>
    <definedName name="CC709_11">#N/A</definedName>
    <definedName name="CC709_12">#N/A</definedName>
    <definedName name="CC709_13">#N/A</definedName>
    <definedName name="CC709_14">#N/A</definedName>
    <definedName name="CC709_15">#N/A</definedName>
    <definedName name="CC709_16">#N/A</definedName>
    <definedName name="CC709_17">#N/A</definedName>
    <definedName name="CC709_18">#N/A</definedName>
    <definedName name="CC709_2">#N/A</definedName>
    <definedName name="CC709_5">#N/A</definedName>
    <definedName name="CC709_6">#N/A</definedName>
    <definedName name="CC709_7">#N/A</definedName>
    <definedName name="CC709_8">#N/A</definedName>
    <definedName name="CC709_9">#N/A</definedName>
    <definedName name="CCARR">#REF!</definedName>
    <definedName name="CCC">#REF!</definedName>
    <definedName name="CCCCCCCCCCC_25" localSheetId="2">'Cron Lamartine'!CCCCCCCCCCC_25</definedName>
    <definedName name="CCCCCCCCCCC_25">CCCCCCCCCCC_25</definedName>
    <definedName name="cch" hidden="1">#N/A</definedName>
    <definedName name="CCP">#REF!</definedName>
    <definedName name="CCPW">#REF!</definedName>
    <definedName name="CCPWA">#REF!</definedName>
    <definedName name="CD">#REF!</definedName>
    <definedName name="CD110PI">#REF!</definedName>
    <definedName name="CD110PI_2">#N/A</definedName>
    <definedName name="CD110R">#REF!</definedName>
    <definedName name="CD110R_2">#N/A</definedName>
    <definedName name="CD316PI">#REF!</definedName>
    <definedName name="CD316PI_2">#N/A</definedName>
    <definedName name="CD316R">#REF!</definedName>
    <definedName name="CD316R_2">#N/A</definedName>
    <definedName name="CD97A">#REF!</definedName>
    <definedName name="CD97AW">#REF!</definedName>
    <definedName name="CDF">#REF!</definedName>
    <definedName name="cdfersfs">#N/A</definedName>
    <definedName name="CDP">#REF!</definedName>
    <definedName name="CDPP">#REF!</definedName>
    <definedName name="CdQtEqA" hidden="1">2</definedName>
    <definedName name="CdQtEqP" hidden="1">2</definedName>
    <definedName name="CdQtMoA" hidden="1">2</definedName>
    <definedName name="CdQtMoP" hidden="1">2</definedName>
    <definedName name="CdQtMpA" hidden="1">5</definedName>
    <definedName name="CdQtMpP" hidden="1">5</definedName>
    <definedName name="CdQtTrA" hidden="1">2</definedName>
    <definedName name="CdQtTrP" hidden="1">2</definedName>
    <definedName name="CDW">#REF!</definedName>
    <definedName name="CDWA">#REF!</definedName>
    <definedName name="celltips_area">#REF!</definedName>
    <definedName name="CELSO_25" localSheetId="2">'Cron Lamartine'!CELSO_25</definedName>
    <definedName name="CELSO_25">CELSO_25</definedName>
    <definedName name="CERTVRTVBT">#N/A</definedName>
    <definedName name="CERTVRTVRBVTT">#N/A</definedName>
    <definedName name="cfde">#N/A</definedName>
    <definedName name="CGF">#N/A</definedName>
    <definedName name="cghvhn">#N/A</definedName>
    <definedName name="Chave" hidden="1">#REF!</definedName>
    <definedName name="Chave1" hidden="1">#REF!</definedName>
    <definedName name="CIA_AEREA">#REF!</definedName>
    <definedName name="çl">#REF!</definedName>
    <definedName name="Clas" hidden="1">MAX(LEN(#REF!))</definedName>
    <definedName name="Clas_1" hidden="1">MAX(LEN(#REF!))</definedName>
    <definedName name="Cliente" hidden="1">""</definedName>
    <definedName name="Cls" hidden="1">#N/A</definedName>
    <definedName name="CM">#REF!</definedName>
    <definedName name="CM30W">#REF!</definedName>
    <definedName name="CM30WA">#REF!</definedName>
    <definedName name="CMIMP">#REF!</definedName>
    <definedName name="CMN">#REF!</definedName>
    <definedName name="CMTOTAL">#REF!</definedName>
    <definedName name="CMW">#REF!</definedName>
    <definedName name="CMWA">#REF!</definedName>
    <definedName name="cnufvtgfdc">#N/A</definedName>
    <definedName name="Cod" hidden="1">#REF!</definedName>
    <definedName name="cod.1">#REF!</definedName>
    <definedName name="cod.2">#REF!</definedName>
    <definedName name="Cód.3">#REF!</definedName>
    <definedName name="Cód.Equip.">#REF!</definedName>
    <definedName name="Cod.Modal">#REF!</definedName>
    <definedName name="Cód.serv.">#REF!</definedName>
    <definedName name="CODIGO">#REF!</definedName>
    <definedName name="Código">#REF!</definedName>
    <definedName name="CodModal">#REF!</definedName>
    <definedName name="Col">#REF!</definedName>
    <definedName name="Coluna" hidden="1">#REF!</definedName>
    <definedName name="COMBUSTIVEL">#N/A</definedName>
    <definedName name="COMBUSTIVEL_10">#N/A</definedName>
    <definedName name="COMBUSTIVEL_11">#N/A</definedName>
    <definedName name="COMBUSTIVEL_12">#N/A</definedName>
    <definedName name="COMBUSTIVEL_13">#N/A</definedName>
    <definedName name="COMBUSTIVEL_14">#N/A</definedName>
    <definedName name="COMBUSTIVEL_15">#N/A</definedName>
    <definedName name="COMBUSTIVEL_16">#N/A</definedName>
    <definedName name="COMBUSTIVEL_17">#N/A</definedName>
    <definedName name="COMBUSTIVEL_18">#N/A</definedName>
    <definedName name="COMBUSTIVEL_2">#N/A</definedName>
    <definedName name="COMBUSTIVEL_5">#N/A</definedName>
    <definedName name="COMBUSTIVEL_6">#N/A</definedName>
    <definedName name="COMBUSTIVEL_7">#N/A</definedName>
    <definedName name="COMBUSTIVEL_8">#N/A</definedName>
    <definedName name="COMBUSTIVEL_9">#N/A</definedName>
    <definedName name="COMBUSTIVEL1">#N/A</definedName>
    <definedName name="COMBUSTIVEL1_10">#N/A</definedName>
    <definedName name="COMBUSTIVEL1_11">#N/A</definedName>
    <definedName name="COMBUSTIVEL1_12">#N/A</definedName>
    <definedName name="COMBUSTIVEL1_13">#N/A</definedName>
    <definedName name="COMBUSTIVEL1_14">#N/A</definedName>
    <definedName name="COMBUSTIVEL1_15">#N/A</definedName>
    <definedName name="COMBUSTIVEL1_16">#N/A</definedName>
    <definedName name="COMBUSTIVEL1_17">#N/A</definedName>
    <definedName name="COMBUSTIVEL1_18">#N/A</definedName>
    <definedName name="COMBUSTIVEL1_2">#N/A</definedName>
    <definedName name="COMBUSTIVEL1_5">#N/A</definedName>
    <definedName name="COMBUSTIVEL1_6">#N/A</definedName>
    <definedName name="COMBUSTIVEL1_7">#N/A</definedName>
    <definedName name="COMBUSTIVEL1_8">#N/A</definedName>
    <definedName name="COMBUSTIVEL1_9">#N/A</definedName>
    <definedName name="Comp" hidden="1">#REF!</definedName>
    <definedName name="Comp_Área_Vol._2">#N/A</definedName>
    <definedName name="Comp_Área_Vol._25">#REF!</definedName>
    <definedName name="Comp_Área_Vol_">#REF!</definedName>
    <definedName name="Comparativo3">#N/A</definedName>
    <definedName name="compeqp">#REF!</definedName>
    <definedName name="complementares">#REF!</definedName>
    <definedName name="complementares_1">#REF!</definedName>
    <definedName name="complementares_10">#REF!</definedName>
    <definedName name="complementares_12">#REF!</definedName>
    <definedName name="complementares_2">#REF!</definedName>
    <definedName name="complementares_3">#REF!</definedName>
    <definedName name="complementares_4">#REF!</definedName>
    <definedName name="complementares_9">#REF!</definedName>
    <definedName name="COMS">#N/A</definedName>
    <definedName name="CONA">#N/A</definedName>
    <definedName name="CONC">#REF!</definedName>
    <definedName name="CONC.">#REF!</definedName>
    <definedName name="Cons">#N/A</definedName>
    <definedName name="CONS1">#N/A</definedName>
    <definedName name="CONSULTA_EQUIPS_POR_EMPRESA">#REF!</definedName>
    <definedName name="CONSUMO">#N/A</definedName>
    <definedName name="consumo.2">#REF!</definedName>
    <definedName name="CONSUMO_10">#N/A</definedName>
    <definedName name="CONSUMO_11">#N/A</definedName>
    <definedName name="CONSUMO_12">#N/A</definedName>
    <definedName name="CONSUMO_13">#N/A</definedName>
    <definedName name="CONSUMO_14">#N/A</definedName>
    <definedName name="CONSUMO_15">#N/A</definedName>
    <definedName name="CONSUMO_16">#N/A</definedName>
    <definedName name="CONSUMO_17">#N/A</definedName>
    <definedName name="CONSUMO_18">#N/A</definedName>
    <definedName name="CONSUMO_2">#N/A</definedName>
    <definedName name="CONSUMO_5">#N/A</definedName>
    <definedName name="CONSUMO_6">#N/A</definedName>
    <definedName name="CONSUMO_7">#N/A</definedName>
    <definedName name="CONSUMO_8">#N/A</definedName>
    <definedName name="CONSUMO_9">#N/A</definedName>
    <definedName name="consumo2">#N/A</definedName>
    <definedName name="Consumodemateriais">#N/A</definedName>
    <definedName name="Consumodemateriais_1">"plan1"</definedName>
    <definedName name="Consumodemateriais_10">#N/A</definedName>
    <definedName name="Consumodemateriais_11">#N/A</definedName>
    <definedName name="Consumodemateriais_12">#N/A</definedName>
    <definedName name="Consumodemateriais_13">#N/A</definedName>
    <definedName name="Consumodemateriais_14">#N/A</definedName>
    <definedName name="Consumodemateriais_15">#N/A</definedName>
    <definedName name="Consumodemateriais_16">#N/A</definedName>
    <definedName name="Consumodemateriais_17">#N/A</definedName>
    <definedName name="Consumodemateriais_18">#N/A</definedName>
    <definedName name="Consumodemateriais_2">#N/A</definedName>
    <definedName name="Consumodemateriais_3">"plan1"</definedName>
    <definedName name="Consumodemateriais_4">NA()</definedName>
    <definedName name="Consumodemateriais_5">#N/A</definedName>
    <definedName name="Consumodemateriais_6">#N/A</definedName>
    <definedName name="Consumodemateriais_7">#N/A</definedName>
    <definedName name="Consumodemateriais_8">#N/A</definedName>
    <definedName name="Consumodemateriais_9">#N/A</definedName>
    <definedName name="CONT">#REF!</definedName>
    <definedName name="CONTA">#N/A</definedName>
    <definedName name="ControleCOmb">NA()</definedName>
    <definedName name="conver">#REF!</definedName>
    <definedName name="CONVER1">#REF!</definedName>
    <definedName name="CONVER2">#REF!</definedName>
    <definedName name="COR">#REF!</definedName>
    <definedName name="cotacao">#REF!</definedName>
    <definedName name="CPAV">#REF!</definedName>
    <definedName name="CpuAux" hidden="1">#REF!</definedName>
    <definedName name="CPUOAE">#REF!</definedName>
    <definedName name="CPUPAV">#REF!</definedName>
    <definedName name="CPUs" hidden="1">#REF!</definedName>
    <definedName name="CPUSERCOMPL">#REF!</definedName>
    <definedName name="CPUSIN">#REF!</definedName>
    <definedName name="CPUTER">#REF!</definedName>
    <definedName name="CPUVEIC">#REF!</definedName>
    <definedName name="CR">#REF!</definedName>
    <definedName name="CRETBVTYBT">#N/A</definedName>
    <definedName name="CRETRBRTTR">#N/A</definedName>
    <definedName name="CRETRBVTBR">#N/A</definedName>
    <definedName name="CRIT" hidden="1">#REF!</definedName>
    <definedName name="Criteria">#REF!</definedName>
    <definedName name="Criteria_MI">#REF!</definedName>
    <definedName name="_xlnm.Criteria" hidden="1">#REF!</definedName>
    <definedName name="Cron" localSheetId="2" hidden="1">{#N/A,#N/A,FALSE,"MO (2)"}</definedName>
    <definedName name="Cron" hidden="1">{#N/A,#N/A,FALSE,"MO (2)"}</definedName>
    <definedName name="Cron_1" localSheetId="2" hidden="1">{#N/A,#N/A,FALSE,"MO (2)"}</definedName>
    <definedName name="Cron_1" hidden="1">{#N/A,#N/A,FALSE,"MO (2)"}</definedName>
    <definedName name="CRONO">#REF!</definedName>
    <definedName name="CRONO_25">#REF!</definedName>
    <definedName name="CRONOGRAMA">#N/A</definedName>
    <definedName name="CRTBRBTY">#N/A</definedName>
    <definedName name="CRTBRTBTY">#N/A</definedName>
    <definedName name="CRTBRTBYT">#N/A</definedName>
    <definedName name="CRTBRTCTRVT">#N/A</definedName>
    <definedName name="CRTRBTBYTRFCR">#N/A</definedName>
    <definedName name="CRTRBTR">#N/A</definedName>
    <definedName name="CRTRBYTY">#N/A</definedName>
    <definedName name="CRTVCR">#N/A</definedName>
    <definedName name="CRTVRVTRTBRTB">#N/A</definedName>
    <definedName name="CRVBRBGT">#N/A</definedName>
    <definedName name="cs_1">#N/A</definedName>
    <definedName name="cs_2">#N/A</definedName>
    <definedName name="CS110PI">#REF!</definedName>
    <definedName name="CS110PI_2">#N/A</definedName>
    <definedName name="CS110R">#REF!</definedName>
    <definedName name="CS110R_2">#N/A</definedName>
    <definedName name="CS316PI">#REF!</definedName>
    <definedName name="CS316PI_2">#N/A</definedName>
    <definedName name="CS316R">#REF!</definedName>
    <definedName name="CS316R_2">#N/A</definedName>
    <definedName name="CS423PI">#REF!</definedName>
    <definedName name="CS423PI_2">#N/A</definedName>
    <definedName name="CS423R">#REF!</definedName>
    <definedName name="CS423R_2">#N/A</definedName>
    <definedName name="CSA">#REF!</definedName>
    <definedName name="CST">#REF!</definedName>
    <definedName name="CSV">#REF!</definedName>
    <definedName name="ctrvbyb">#N/A</definedName>
    <definedName name="cu" localSheetId="2" hidden="1">{#N/A,#N/A,TRUE,"Serviços"}</definedName>
    <definedName name="cu" hidden="1">{#N/A,#N/A,TRUE,"Serviços"}</definedName>
    <definedName name="CunEq" hidden="1">SUM(IF(#REF! =#REF!,(#REF!)*(#REF!="EQ")))</definedName>
    <definedName name="CunEq_1" hidden="1">SUM(IF(#REF! =#REF!,(#REF!)*(#REF!="EQ")))</definedName>
    <definedName name="CunMo" hidden="1">SUM(IF(#REF! =#REF!,(#REF!)*(#REF!="MO")))</definedName>
    <definedName name="CunMo_1" hidden="1">SUM(IF(#REF! =#REF!,(#REF!)*(#REF!="MO")))</definedName>
    <definedName name="CunMp" hidden="1">SUM(IF(#REF! =#REF!,(#REF!)*(#REF!="MP")))</definedName>
    <definedName name="CunMp_1" hidden="1">SUM(IF(#REF! =#REF!,(#REF!)*(#REF!="MP")))</definedName>
    <definedName name="CUP">#N/A</definedName>
    <definedName name="CURRENCY">#REF!</definedName>
    <definedName name="CURRENCYY">#REF!</definedName>
    <definedName name="CUSTO">#REF!</definedName>
    <definedName name="CUSTO_10">#REF!</definedName>
    <definedName name="CUSTO_10_1">"$#REF!.$#REF!$#REF!:$#REF!$#REF!"</definedName>
    <definedName name="CUSTO_10_10">"$#REF!.$#REF!$#REF!:$#REF!$#REF!"</definedName>
    <definedName name="CUSTO_10_18">"$#REF!.$#REF!$#REF!:$#REF!$#REF!"</definedName>
    <definedName name="CUSTO_10_19">#REF!</definedName>
    <definedName name="CUSTO_17">#REF!</definedName>
    <definedName name="CUSTO_17_10">"$#REF!.$#REF!$#REF!:$#REF!$#REF!"</definedName>
    <definedName name="CUSTO_17_18">"$#REF!.$#REF!$#REF!:$#REF!$#REF!"</definedName>
    <definedName name="CUSTO_17_19">#REF!</definedName>
    <definedName name="CUSTO_18">"$#REF!.$#REF!$#REF!:$#REF!$#REF!"</definedName>
    <definedName name="CUSTO_19">#REF!</definedName>
    <definedName name="CUSTO_6">#REF!</definedName>
    <definedName name="CUSTO_6_10">"$#REF!.$#REF!$#REF!:$#REF!$#REF!"</definedName>
    <definedName name="CUSTO_6_18">"$#REF!.$#REF!$#REF!:$#REF!$#REF!"</definedName>
    <definedName name="CUSTO_6_19">#REF!</definedName>
    <definedName name="CUSTO_7">#REF!</definedName>
    <definedName name="CUSTO_7_10">"$#REF!.$#REF!$#REF!:$#REF!$#REF!"</definedName>
    <definedName name="CUSTO_7_18">"$#REF!.$#REF!$#REF!:$#REF!$#REF!"</definedName>
    <definedName name="CUSTO_7_19">#REF!</definedName>
    <definedName name="CUSTO_8">#REF!</definedName>
    <definedName name="CUSTO_8_10">"$#REF!.$#REF!$#REF!:$#REF!$#REF!"</definedName>
    <definedName name="CUSTO_8_18">"$#REF!.$#REF!$#REF!:$#REF!$#REF!"</definedName>
    <definedName name="CUSTO_8_19">#REF!</definedName>
    <definedName name="CUSTO_9">#REF!</definedName>
    <definedName name="CUSTO_9_10">"$#REF!.$#REF!$#REF!:$#REF!$#REF!"</definedName>
    <definedName name="CUSTO_9_18">"$#REF!.$#REF!$#REF!:$#REF!$#REF!"</definedName>
    <definedName name="CUSTO_9_19">#REF!</definedName>
    <definedName name="Custo_parcial">#REF!</definedName>
    <definedName name="Custo_parcial_2">#N/A</definedName>
    <definedName name="custoo">#REF!</definedName>
    <definedName name="CVDF">#N/A</definedName>
    <definedName name="cvdfdfd">#N/A</definedName>
    <definedName name="CXRH">#N/A</definedName>
    <definedName name="d">#REF!</definedName>
    <definedName name="d_25">#REF!</definedName>
    <definedName name="d_4">#REF!</definedName>
    <definedName name="DA">#REF!</definedName>
    <definedName name="DA_10">#N/A</definedName>
    <definedName name="DA_11">#N/A</definedName>
    <definedName name="DA_12">#N/A</definedName>
    <definedName name="DA_13">#N/A</definedName>
    <definedName name="DA_14">#N/A</definedName>
    <definedName name="DA_15">#N/A</definedName>
    <definedName name="DA_16">#N/A</definedName>
    <definedName name="DA_17">#N/A</definedName>
    <definedName name="DA_18">#N/A</definedName>
    <definedName name="DA_2">#N/A</definedName>
    <definedName name="DA_5">#N/A</definedName>
    <definedName name="DA_6">#N/A</definedName>
    <definedName name="DA_7">#N/A</definedName>
    <definedName name="DA_8">#N/A</definedName>
    <definedName name="DA_9">#N/A</definedName>
    <definedName name="DAC">#N/A</definedName>
    <definedName name="dadinho">#REF!</definedName>
    <definedName name="dadinho_10">"$#REF!.$AH$5:$AI$41"</definedName>
    <definedName name="dadinho_11">#REF!</definedName>
    <definedName name="dadinho_11_10">"$#REF!.$AH$5:$AI$41"</definedName>
    <definedName name="dadinho_11_18">"$#REF!.$AH$5:$AI$41"</definedName>
    <definedName name="dadinho_11_19">#REF!</definedName>
    <definedName name="dadinho_13">#REF!</definedName>
    <definedName name="dadinho_13_1">#REF!</definedName>
    <definedName name="dadinho_13_10">"$#REF!.$AH$5:$AI$41"</definedName>
    <definedName name="dadinho_13_18">"$#REF!.$AH$5:$AI$41"</definedName>
    <definedName name="dadinho_13_19">#REF!</definedName>
    <definedName name="dadinho_16">"$#REF!.$AG$5:$AH$40"</definedName>
    <definedName name="dadinho_18">"$#REF!.$AH$5:$AI$41"</definedName>
    <definedName name="dadinho_19">#REF!</definedName>
    <definedName name="dadinho_21">#REF!</definedName>
    <definedName name="dadinho_21_10">"$#REF!.$AH$5:$AI$45"</definedName>
    <definedName name="dadinho_21_18">"$#REF!.$AH$5:$AI$45"</definedName>
    <definedName name="dadinho_21_19">#REF!</definedName>
    <definedName name="dadinho_26">#REF!</definedName>
    <definedName name="dadinho_28">#REF!</definedName>
    <definedName name="dadinho_29">#REF!</definedName>
    <definedName name="dadinho_31">#REF!</definedName>
    <definedName name="dadinho_40">#REF!</definedName>
    <definedName name="dadinho_41">#REF!</definedName>
    <definedName name="dadinho_42">#REF!</definedName>
    <definedName name="dadinho_46">#REF!</definedName>
    <definedName name="dadinho_47">#REF!</definedName>
    <definedName name="dadinho_48">#REF!</definedName>
    <definedName name="dadinho_50">#REF!</definedName>
    <definedName name="dadinho_51">#REF!</definedName>
    <definedName name="dadinho_52">#REF!</definedName>
    <definedName name="dadinho_6">#REF!</definedName>
    <definedName name="dadinho_7">#REF!</definedName>
    <definedName name="dadinho_8">#REF!</definedName>
    <definedName name="dadinho_9">#REF!</definedName>
    <definedName name="DADOS">#REF!</definedName>
    <definedName name="DADOS_10">"$#REF!.$AH$5:$AI$41"</definedName>
    <definedName name="DADOS_11">#REF!</definedName>
    <definedName name="DADOS_11_10">"$#REF!.$AH$5:$AI$41"</definedName>
    <definedName name="DADOS_11_18">"$#REF!.$AH$5:$AI$41"</definedName>
    <definedName name="DADOS_11_19">#REF!</definedName>
    <definedName name="DADOS_13">#REF!</definedName>
    <definedName name="DADOS_13_1">#REF!</definedName>
    <definedName name="DADOS_13_10">"$#REF!.$AH$5:$AI$41"</definedName>
    <definedName name="DADOS_13_18">"$#REF!.$AH$5:$AI$41"</definedName>
    <definedName name="DADOS_13_19">#REF!</definedName>
    <definedName name="DADOS_14">#REF!</definedName>
    <definedName name="DADOS_14_10">"$#REF!.$AH$5:$AI$41"</definedName>
    <definedName name="DADOS_14_18">"$#REF!.$AH$5:$AI$41"</definedName>
    <definedName name="DADOS_14_19">#REF!</definedName>
    <definedName name="DADOS_15">#REF!</definedName>
    <definedName name="DADOS_15_10">"$#REF!.$AH$5:$AI$41"</definedName>
    <definedName name="DADOS_15_18">"$#REF!.$AH$5:$AI$41"</definedName>
    <definedName name="DADOS_15_19">#REF!</definedName>
    <definedName name="DADOS_16">#REF!</definedName>
    <definedName name="DADOS_16_1">"$#REF!.$AG$5:$AH$40"</definedName>
    <definedName name="DADOS_16_10">"$#REF!.$AH$5:$AI$41"</definedName>
    <definedName name="DADOS_16_18">"$#REF!.$AH$5:$AI$41"</definedName>
    <definedName name="DADOS_16_19">#REF!</definedName>
    <definedName name="DADOS_18">"$#REF!.$AH$5:$AI$41"</definedName>
    <definedName name="DADOS_19">#REF!</definedName>
    <definedName name="DADOS_19_1">#REF!</definedName>
    <definedName name="DADOS_21">#REF!</definedName>
    <definedName name="DADOS_21_10">"$#REF!.$AH$5:$AI$45"</definedName>
    <definedName name="DADOS_21_18">"$#REF!.$AH$5:$AI$45"</definedName>
    <definedName name="DADOS_21_19">#REF!</definedName>
    <definedName name="DADOS_26">#REF!</definedName>
    <definedName name="DADOS_28">#REF!</definedName>
    <definedName name="DADOS_29">#REF!</definedName>
    <definedName name="DADOS_31">#REF!</definedName>
    <definedName name="DADOS_40">#REF!</definedName>
    <definedName name="DADOS_41">#REF!</definedName>
    <definedName name="DADOS_42">#REF!</definedName>
    <definedName name="DADOS_46">#REF!</definedName>
    <definedName name="DADOS_47">#REF!</definedName>
    <definedName name="DADOS_48">#REF!</definedName>
    <definedName name="DADOS_50">#REF!</definedName>
    <definedName name="DADOS_51">#REF!</definedName>
    <definedName name="DADOS_52">#REF!</definedName>
    <definedName name="DADOS_6">#REF!</definedName>
    <definedName name="DADOS_7">#REF!</definedName>
    <definedName name="DADOS_8">#REF!</definedName>
    <definedName name="DADOS_9">#REF!</definedName>
    <definedName name="Dados_Primário">#REF!</definedName>
    <definedName name="DADOS1">#REF!</definedName>
    <definedName name="dadosed">#REF!</definedName>
    <definedName name="DAER1" localSheetId="2" hidden="1">{#N/A,#N/A,TRUE,"Serviços"}</definedName>
    <definedName name="DAER1" hidden="1">{#N/A,#N/A,TRUE,"Serviços"}</definedName>
    <definedName name="DAER11" localSheetId="2" hidden="1">{#N/A,#N/A,TRUE,"Serviços"}</definedName>
    <definedName name="DAER11" hidden="1">{#N/A,#N/A,TRUE,"Serviços"}</definedName>
    <definedName name="danil">#REF!</definedName>
    <definedName name="DAR">#REF!</definedName>
    <definedName name="dasd">#REF!</definedName>
    <definedName name="dat">#REF!</definedName>
    <definedName name="Data">#REF!</definedName>
    <definedName name="Data_Final">#REF!</definedName>
    <definedName name="Data_Final_2">#N/A</definedName>
    <definedName name="Data_Final_25">#REF!</definedName>
    <definedName name="Data_Final_4">#REF!</definedName>
    <definedName name="Data_Finall">#REF!</definedName>
    <definedName name="Data_Início">#REF!</definedName>
    <definedName name="Data_Início_2">#N/A</definedName>
    <definedName name="Data_Início_25">#REF!</definedName>
    <definedName name="Data_Início_4">#REF!</definedName>
    <definedName name="Data_Inícioo">#REF!</definedName>
    <definedName name="Database">#REF!</definedName>
    <definedName name="database_1" localSheetId="2">{#NAME?}</definedName>
    <definedName name="database_1">{#NAME?}</definedName>
    <definedName name="Database_MI">#REF!</definedName>
    <definedName name="database1">#REF!</definedName>
    <definedName name="database2">#REF!</definedName>
    <definedName name="DATABASE20">#REF!</definedName>
    <definedName name="database234">#REF!</definedName>
    <definedName name="database9">#REF!</definedName>
    <definedName name="database9_2">#N/A</definedName>
    <definedName name="daV">[0]!daV</definedName>
    <definedName name="daVIDSON">[0]!daVIDSON</definedName>
    <definedName name="DBII">#REF!</definedName>
    <definedName name="DBU">#REF!</definedName>
    <definedName name="DCA">#REF!</definedName>
    <definedName name="DCAN">#REF!</definedName>
    <definedName name="DCAW">#REF!</definedName>
    <definedName name="DCC">#REF!</definedName>
    <definedName name="DCFVDSVEBV">#N/A</definedName>
    <definedName name="DCSAFSAD">#N/A</definedName>
    <definedName name="DCSAFSAD_10">#N/A</definedName>
    <definedName name="DCSAFSAD_11">#N/A</definedName>
    <definedName name="DCSAFSAD_12">#N/A</definedName>
    <definedName name="DCSAFSAD_13">#N/A</definedName>
    <definedName name="DCSAFSAD_14">#N/A</definedName>
    <definedName name="DCSAFSAD_15">#N/A</definedName>
    <definedName name="DCSAFSAD_16">#N/A</definedName>
    <definedName name="DCSAFSAD_17">#N/A</definedName>
    <definedName name="DCSAFSAD_18">#N/A</definedName>
    <definedName name="DCSAFSAD_2">#N/A</definedName>
    <definedName name="DCSAFSAD_5">#N/A</definedName>
    <definedName name="DCSAFSAD_6">#N/A</definedName>
    <definedName name="DCSAFSAD_7">#N/A</definedName>
    <definedName name="DCSAFSAD_8">#N/A</definedName>
    <definedName name="DCSAFSAD_9">#N/A</definedName>
    <definedName name="DD">#REF!</definedName>
    <definedName name="ddd">#N/A</definedName>
    <definedName name="DDDD">#N/A</definedName>
    <definedName name="DDDD_25">#N/A</definedName>
    <definedName name="DDDD_28">#N/A</definedName>
    <definedName name="DDDD_29">#N/A</definedName>
    <definedName name="DDDD_31">#N/A</definedName>
    <definedName name="DDDD_37">#N/A</definedName>
    <definedName name="DDDDDD">#N/A</definedName>
    <definedName name="ddddddd">#N/A</definedName>
    <definedName name="dddddddddd">#N/A</definedName>
    <definedName name="DDDDDSAR">#N/A</definedName>
    <definedName name="dddf">#N/A</definedName>
    <definedName name="ddff">#N/A</definedName>
    <definedName name="DDGDGVD">#N/A</definedName>
    <definedName name="DE">#N/A</definedName>
    <definedName name="DECOFIN">#N/A</definedName>
    <definedName name="DECOFIN_10">#N/A</definedName>
    <definedName name="DECOFIN_11">#N/A</definedName>
    <definedName name="DECOFIN_12">#N/A</definedName>
    <definedName name="DECOFIN_13">#N/A</definedName>
    <definedName name="DECOFIN_14">#N/A</definedName>
    <definedName name="DECOFIN_15">#N/A</definedName>
    <definedName name="DECOFIN_16">#N/A</definedName>
    <definedName name="DECOFIN_17">#N/A</definedName>
    <definedName name="DECOFIN_18">#N/A</definedName>
    <definedName name="DECOFIN_2">#N/A</definedName>
    <definedName name="DECOFIN_5">#N/A</definedName>
    <definedName name="DECOFIN_6">#N/A</definedName>
    <definedName name="DECOFIN_7">#N/A</definedName>
    <definedName name="DECOFIN_8">#N/A</definedName>
    <definedName name="DECOFIN_9">#N/A</definedName>
    <definedName name="defensa">#N/A</definedName>
    <definedName name="DEMONSTRATIVO_DO_RESULTADO_GERENCIAL___DGR">#REF!</definedName>
    <definedName name="Densidades">#REF!</definedName>
    <definedName name="DEQUIP">#REF!</definedName>
    <definedName name="DEQUIP_25">#REF!</definedName>
    <definedName name="derd">#N/A</definedName>
    <definedName name="DES">#N/A</definedName>
    <definedName name="DESA">#N/A</definedName>
    <definedName name="DescAux" hidden="1">#N/A</definedName>
    <definedName name="desconto">#REF!</definedName>
    <definedName name="desconto2">#REF!</definedName>
    <definedName name="Descontos">#N/A</definedName>
    <definedName name="descricao">#REF!</definedName>
    <definedName name="DESCRIÇÃO">#REF!</definedName>
    <definedName name="DesfazerLimpar">#N/A</definedName>
    <definedName name="Desmatamento">#REF!</definedName>
    <definedName name="DESOBSTR">#REF!</definedName>
    <definedName name="DESONERACAO" localSheetId="2" hidden="1">IF(OR(Import.Desoneracao="DESONERADO",Import.Desoneracao="SIM"),"SIM","NÃO")</definedName>
    <definedName name="DESONERACAO" hidden="1">IF(OR(Import.Desoneracao="DESONERADO",Import.Desoneracao="SIM"),"SIM","NÃO")</definedName>
    <definedName name="DESP.INDIRETAS">#N/A</definedName>
    <definedName name="DESP.INDIRETAS_10">#N/A</definedName>
    <definedName name="DESP.INDIRETAS_11">#N/A</definedName>
    <definedName name="DESP.INDIRETAS_12">#N/A</definedName>
    <definedName name="DESP.INDIRETAS_13">#N/A</definedName>
    <definedName name="DESP.INDIRETAS_14">#N/A</definedName>
    <definedName name="DESP.INDIRETAS_15">#N/A</definedName>
    <definedName name="DESP.INDIRETAS_16">#N/A</definedName>
    <definedName name="DESP.INDIRETAS_17">#N/A</definedName>
    <definedName name="DESP.INDIRETAS_18">#N/A</definedName>
    <definedName name="DESP.INDIRETAS_2">#N/A</definedName>
    <definedName name="DESP.INDIRETAS_5">#N/A</definedName>
    <definedName name="DESP.INDIRETAS_6">#N/A</definedName>
    <definedName name="DESP.INDIRETAS_7">#N/A</definedName>
    <definedName name="DESP.INDIRETAS_8">#N/A</definedName>
    <definedName name="DESP.INDIRETAS_9">#N/A</definedName>
    <definedName name="DEZA">#REF!</definedName>
    <definedName name="DEZENAS">#REF!</definedName>
    <definedName name="DFADEXA">#N/A</definedName>
    <definedName name="DFEFDVFDFGFD">#N/A</definedName>
    <definedName name="DFGDFG">#REF!</definedName>
    <definedName name="dfgfgd">#N/A</definedName>
    <definedName name="dfgs" localSheetId="2" hidden="1">{#N/A,#N/A,TRUE,"Serviços"}</definedName>
    <definedName name="dfgs" hidden="1">{#N/A,#N/A,TRUE,"Serviços"}</definedName>
    <definedName name="dfgss" localSheetId="2" hidden="1">{#N/A,#N/A,TRUE,"Serviços"}</definedName>
    <definedName name="dfgss" hidden="1">{#N/A,#N/A,TRUE,"Serviços"}</definedName>
    <definedName name="dg">#REF!</definedName>
    <definedName name="DGA">'[1]PRO-08'!#REF!</definedName>
    <definedName name="DGA_10">#N/A</definedName>
    <definedName name="DGA_11">#N/A</definedName>
    <definedName name="DGA_12">#N/A</definedName>
    <definedName name="DGA_13">#N/A</definedName>
    <definedName name="DGA_14">#N/A</definedName>
    <definedName name="DGA_15">#N/A</definedName>
    <definedName name="DGA_16">#N/A</definedName>
    <definedName name="DGA_17">#N/A</definedName>
    <definedName name="DGA_18">#N/A</definedName>
    <definedName name="DGA_5">#N/A</definedName>
    <definedName name="DGA_6">#N/A</definedName>
    <definedName name="DGA_7">#N/A</definedName>
    <definedName name="DGA_8">#N/A</definedName>
    <definedName name="DGF" localSheetId="2" hidden="1">{#N/A,#N/A,FALSE,"MO (2)"}</definedName>
    <definedName name="DGF" hidden="1">{#N/A,#N/A,FALSE,"MO (2)"}</definedName>
    <definedName name="DGF_1" localSheetId="2" hidden="1">{#N/A,#N/A,FALSE,"MO (2)"}</definedName>
    <definedName name="DGF_1" hidden="1">{#N/A,#N/A,FALSE,"MO (2)"}</definedName>
    <definedName name="dgffffffffffffff">#REF!</definedName>
    <definedName name="DIA">#REF!</definedName>
    <definedName name="Dia_trab">#N/A</definedName>
    <definedName name="dias">#N/A</definedName>
    <definedName name="DIMPAV">#REF!</definedName>
    <definedName name="DIST">#REF!</definedName>
    <definedName name="DIST1">#REF!</definedName>
    <definedName name="DIST10">#REF!</definedName>
    <definedName name="DIST2">#REF!</definedName>
    <definedName name="DISTA">#REF!</definedName>
    <definedName name="DISTC">#REF!</definedName>
    <definedName name="DISTP">#REF!</definedName>
    <definedName name="DJ">#REF!</definedName>
    <definedName name="DJ_2">#N/A</definedName>
    <definedName name="DJ_25">#REF!</definedName>
    <definedName name="DJ_4">#REF!</definedName>
    <definedName name="DJJ">#REF!</definedName>
    <definedName name="DMB">#REF!</definedName>
    <definedName name="dmt_1">0</definedName>
    <definedName name="dmt_10">0</definedName>
    <definedName name="dmt_11">0</definedName>
    <definedName name="dmt_12">0</definedName>
    <definedName name="dmt_13">0</definedName>
    <definedName name="dmt_14">0</definedName>
    <definedName name="dmt_15">0</definedName>
    <definedName name="dmt_16">0</definedName>
    <definedName name="dmt_17">0</definedName>
    <definedName name="dmt_18">0</definedName>
    <definedName name="dmt_19">0</definedName>
    <definedName name="dmt_2">0</definedName>
    <definedName name="dmt_20">0</definedName>
    <definedName name="dmt_21">0</definedName>
    <definedName name="dmt_22">0</definedName>
    <definedName name="dmt_23">0</definedName>
    <definedName name="dmt_24">0</definedName>
    <definedName name="dmt_25">0</definedName>
    <definedName name="dmt_26">0</definedName>
    <definedName name="dmt_27">0</definedName>
    <definedName name="dmt_28">0</definedName>
    <definedName name="dmt_29">0</definedName>
    <definedName name="dmt_3">0</definedName>
    <definedName name="dmt_30">0</definedName>
    <definedName name="dmt_31">0</definedName>
    <definedName name="dmt_32">0</definedName>
    <definedName name="dmt_33">0</definedName>
    <definedName name="dmt_34">0</definedName>
    <definedName name="dmt_35">0</definedName>
    <definedName name="dmt_36">0</definedName>
    <definedName name="dmt_37">0</definedName>
    <definedName name="dmt_38">0</definedName>
    <definedName name="dmt_39">0</definedName>
    <definedName name="dmt_40">0</definedName>
    <definedName name="dmt_5">0</definedName>
    <definedName name="dmt_6">0</definedName>
    <definedName name="dmt_7">0</definedName>
    <definedName name="dmt_8">0</definedName>
    <definedName name="dmt_9">0</definedName>
    <definedName name="dmtr">#REF!</definedName>
    <definedName name="dnd">#N/A</definedName>
    <definedName name="dnd_10">#N/A</definedName>
    <definedName name="DND_1007">#REF!</definedName>
    <definedName name="dnd_11">#N/A</definedName>
    <definedName name="dnd_12">#N/A</definedName>
    <definedName name="dnd_13">#N/A</definedName>
    <definedName name="dnd_14">#N/A</definedName>
    <definedName name="dnd_15">#N/A</definedName>
    <definedName name="dnd_16">#N/A</definedName>
    <definedName name="dnd_17">#N/A</definedName>
    <definedName name="dnd_18">#N/A</definedName>
    <definedName name="dnd_2">#N/A</definedName>
    <definedName name="dnd_5">#N/A</definedName>
    <definedName name="dnd_6">#N/A</definedName>
    <definedName name="dnd_7">#N/A</definedName>
    <definedName name="dnd_8">#N/A</definedName>
    <definedName name="dnd_9">#N/A</definedName>
    <definedName name="DND2_10">#N/A</definedName>
    <definedName name="DND2_11">#N/A</definedName>
    <definedName name="DND2_12">#N/A</definedName>
    <definedName name="DND2_13">#N/A</definedName>
    <definedName name="DND2_14">#N/A</definedName>
    <definedName name="DND2_15">#N/A</definedName>
    <definedName name="DND2_16">#N/A</definedName>
    <definedName name="DND2_17">#N/A</definedName>
    <definedName name="DND2_18">#N/A</definedName>
    <definedName name="DND2_2">#N/A</definedName>
    <definedName name="DND2_5">#N/A</definedName>
    <definedName name="DND2_6">#N/A</definedName>
    <definedName name="DND2_7">#N/A</definedName>
    <definedName name="DND2_8">#N/A</definedName>
    <definedName name="DND2_9">#N/A</definedName>
    <definedName name="dois">#N/A</definedName>
    <definedName name="Dom_Páscoa">#N/A</definedName>
    <definedName name="DPD">#REF!</definedName>
    <definedName name="DPESSO">#REF!</definedName>
    <definedName name="DPESSO_25">#REF!</definedName>
    <definedName name="drenagem">#REF!</definedName>
    <definedName name="drenagem_1">#REF!</definedName>
    <definedName name="drenagem_10">#REF!</definedName>
    <definedName name="drenagem_12">#REF!</definedName>
    <definedName name="drenagem_2">#REF!</definedName>
    <definedName name="drenagem_3">#REF!</definedName>
    <definedName name="drenagem_4">#REF!</definedName>
    <definedName name="drenagem_9">#REF!</definedName>
    <definedName name="DRI">#REF!</definedName>
    <definedName name="DRTVRT">#N/A</definedName>
    <definedName name="ds">#REF!</definedName>
    <definedName name="dsad">#REF!</definedName>
    <definedName name="dsafs">#REF!</definedName>
    <definedName name="Dsc" hidden="1">#N/A</definedName>
    <definedName name="Dsc_26">NA()</definedName>
    <definedName name="Dsc_27">NA()</definedName>
    <definedName name="DSFDS">#N/A</definedName>
    <definedName name="DSFSA">#N/A</definedName>
    <definedName name="dsolo">#REF!</definedName>
    <definedName name="dsr4g">#N/A</definedName>
    <definedName name="DSTSHFD">#REF!</definedName>
    <definedName name="DTMED">#REF!</definedName>
    <definedName name="e">#REF!</definedName>
    <definedName name="E_10">#N/A</definedName>
    <definedName name="E_11">#N/A</definedName>
    <definedName name="E_12">#N/A</definedName>
    <definedName name="E_13">#N/A</definedName>
    <definedName name="E_14">#N/A</definedName>
    <definedName name="E_15">#N/A</definedName>
    <definedName name="E_16">#N/A</definedName>
    <definedName name="E_17">#N/A</definedName>
    <definedName name="E_18">#N/A</definedName>
    <definedName name="E_2">#N/A</definedName>
    <definedName name="E_5">#N/A</definedName>
    <definedName name="E_6">#N/A</definedName>
    <definedName name="E_7">#N/A</definedName>
    <definedName name="E_8">#N/A</definedName>
    <definedName name="E_9">#N/A</definedName>
    <definedName name="EA">#REF!</definedName>
    <definedName name="ECJ">#REF!</definedName>
    <definedName name="ECJ_2">#N/A</definedName>
    <definedName name="ECJ_25">#REF!</definedName>
    <definedName name="ECJ_4">#REF!</definedName>
    <definedName name="ECJJ">#REF!</definedName>
    <definedName name="EDDFR">#N/A</definedName>
    <definedName name="EDDRFR">#N/A</definedName>
    <definedName name="ede">#REF!</definedName>
    <definedName name="EDECE">#N/A</definedName>
    <definedName name="EDEDFRE">#N/A</definedName>
    <definedName name="EDEFDRF">#N/A</definedName>
    <definedName name="EDEFR">#N/A</definedName>
    <definedName name="Edit" hidden="1">#REF!</definedName>
    <definedName name="Edital">#REF!</definedName>
    <definedName name="edital_10">#REF!</definedName>
    <definedName name="edital_12">#REF!</definedName>
    <definedName name="edital_4">#REF!</definedName>
    <definedName name="edital_9">#REF!</definedName>
    <definedName name="EDXEC">#N/A</definedName>
    <definedName name="eeeee">#N/A</definedName>
    <definedName name="Ef">#REF!</definedName>
    <definedName name="Efaixa_1">"'file:///C:/Documents and Settings/mauricio.ferrao/Desktop/ARQUIVOS R96/EXCEL/PATOs/BR153_99.XLS'#$'P A T O  D'.$#REF!$#REF!"</definedName>
    <definedName name="EFFGGRT">#N/A</definedName>
    <definedName name="efrfrf">#N/A</definedName>
    <definedName name="Ei">#REF!</definedName>
    <definedName name="EJ">#REF!</definedName>
    <definedName name="EJ_2">#N/A</definedName>
    <definedName name="EJ_25">#REF!</definedName>
    <definedName name="EJ_4">#REF!</definedName>
    <definedName name="EJJ">#REF!</definedName>
    <definedName name="Em">#REF!</definedName>
    <definedName name="EMEGENCIA">#N/A</definedName>
    <definedName name="EMEGENCIA_10">#N/A</definedName>
    <definedName name="EMEGENCIA_11">#N/A</definedName>
    <definedName name="EMEGENCIA_12">#N/A</definedName>
    <definedName name="EMEGENCIA_13">#N/A</definedName>
    <definedName name="EMEGENCIA_14">#N/A</definedName>
    <definedName name="EMEGENCIA_15">#N/A</definedName>
    <definedName name="EMEGENCIA_16">#N/A</definedName>
    <definedName name="EMEGENCIA_17">#N/A</definedName>
    <definedName name="EMEGENCIA_18">#N/A</definedName>
    <definedName name="EMEGENCIA_2">#N/A</definedName>
    <definedName name="EMEGENCIA_5">#N/A</definedName>
    <definedName name="EMEGENCIA_6">#N/A</definedName>
    <definedName name="EMEGENCIA_7">#N/A</definedName>
    <definedName name="EMEGENCIA_8">#N/A</definedName>
    <definedName name="EMEGENCIA_9">#N/A</definedName>
    <definedName name="EMERGENCIA">#N/A</definedName>
    <definedName name="EMN">#REF!</definedName>
    <definedName name="EmpAux" hidden="1">""</definedName>
    <definedName name="Empr" hidden="1">#REF!</definedName>
    <definedName name="Empresa">#REF!</definedName>
    <definedName name="EMW">#REF!</definedName>
    <definedName name="EMWA">#REF!</definedName>
    <definedName name="enc">#REF!</definedName>
    <definedName name="ENCARGO">#REF!</definedName>
    <definedName name="eng">#REF!</definedName>
    <definedName name="engaux">#REF!</definedName>
    <definedName name="engest">#REF!</definedName>
    <definedName name="engpleno">#REF!</definedName>
    <definedName name="engproj">#REF!</definedName>
    <definedName name="engra">#REF!</definedName>
    <definedName name="engst">#REF!</definedName>
    <definedName name="engsup">#REF!</definedName>
    <definedName name="ENLEIV">#REF!</definedName>
    <definedName name="ENLEIV_10">#REF!</definedName>
    <definedName name="ENLEIV_12">#REF!</definedName>
    <definedName name="ENLEIV_9">#REF!</definedName>
    <definedName name="Entrega">#REF!</definedName>
    <definedName name="EQ" hidden="1">#REF!</definedName>
    <definedName name="EQPTOS">#REF!</definedName>
    <definedName name="EQUIP">#REF!</definedName>
    <definedName name="equipamento">#REF!</definedName>
    <definedName name="equipamento_1">"#REF!"</definedName>
    <definedName name="equipamento_10">"$#REF!.$A$1:$E$56"</definedName>
    <definedName name="equipamento_4">#REF!</definedName>
    <definedName name="equipamento_4_2">#N/A</definedName>
    <definedName name="equipamento_6">#REF!</definedName>
    <definedName name="equipamento_6_2">#N/A</definedName>
    <definedName name="equipamento_7">#REF!</definedName>
    <definedName name="equipamento_7_2">#N/A</definedName>
    <definedName name="equipamento_8">#REF!</definedName>
    <definedName name="equipamento_8_2">#N/A</definedName>
    <definedName name="equipamento_9">#REF!</definedName>
    <definedName name="equipamento_9_2">#N/A</definedName>
    <definedName name="equipp">#REF!</definedName>
    <definedName name="erewq">#REF!</definedName>
    <definedName name="ERT">#REF!</definedName>
    <definedName name="ES" hidden="1">#REF!</definedName>
    <definedName name="Escavação050">#REF!</definedName>
    <definedName name="Escavação050200">#REF!</definedName>
    <definedName name="Escavação051200">#REF!</definedName>
    <definedName name="Escavação10001200">#REF!</definedName>
    <definedName name="Escavação200">#REF!</definedName>
    <definedName name="Escavação201400">#REF!</definedName>
    <definedName name="Escavação401600">#REF!</definedName>
    <definedName name="Escavação50200">#REF!</definedName>
    <definedName name="Escavação601800">#REF!</definedName>
    <definedName name="Escavação8011000">#REF!</definedName>
    <definedName name="Escoram">#REF!</definedName>
    <definedName name="EscPonte">#REF!</definedName>
    <definedName name="Estabilidade">#REF!</definedName>
    <definedName name="EstacaFinal">#REF!</definedName>
    <definedName name="EstacaInicial">#REF!</definedName>
    <definedName name="ESTADO">#REF!</definedName>
    <definedName name="ESTADOS">#REF!</definedName>
    <definedName name="ETRVRTBRBTRT">#N/A</definedName>
    <definedName name="EU" localSheetId="2" hidden="1">{#N/A,#N/A,FALSE,"MO (2)"}</definedName>
    <definedName name="EU" hidden="1">{#N/A,#N/A,FALSE,"MO (2)"}</definedName>
    <definedName name="EU_1" localSheetId="2" hidden="1">{#N/A,#N/A,FALSE,"MO (2)"}</definedName>
    <definedName name="EU_1" hidden="1">{#N/A,#N/A,FALSE,"MO (2)"}</definedName>
    <definedName name="EVDCXFDBVGRVF">#N/A</definedName>
    <definedName name="EXA">'[1]PRO-08'!#REF!</definedName>
    <definedName name="EXA_10">#N/A</definedName>
    <definedName name="EXA_11">#N/A</definedName>
    <definedName name="EXA_12">#N/A</definedName>
    <definedName name="EXA_13">#N/A</definedName>
    <definedName name="EXA_14">#N/A</definedName>
    <definedName name="EXA_15">#N/A</definedName>
    <definedName name="EXA_16">#N/A</definedName>
    <definedName name="EXA_17">#N/A</definedName>
    <definedName name="EXA_18">#N/A</definedName>
    <definedName name="EXA_5">#N/A</definedName>
    <definedName name="EXA_6">#N/A</definedName>
    <definedName name="EXA_7">#N/A</definedName>
    <definedName name="EXA_8">#N/A</definedName>
    <definedName name="Excel_BuiltIn__FilterDatabase_1">#REF!</definedName>
    <definedName name="Excel_BuiltIn__FilterDatabase_1_10">#N/A</definedName>
    <definedName name="Excel_BuiltIn__FilterDatabase_1_11">#N/A</definedName>
    <definedName name="Excel_BuiltIn__FilterDatabase_1_12">#N/A</definedName>
    <definedName name="Excel_BuiltIn__FilterDatabase_1_13">#N/A</definedName>
    <definedName name="Excel_BuiltIn__FilterDatabase_1_14">#N/A</definedName>
    <definedName name="Excel_BuiltIn__FilterDatabase_1_15">#N/A</definedName>
    <definedName name="Excel_BuiltIn__FilterDatabase_1_16">#N/A</definedName>
    <definedName name="Excel_BuiltIn__FilterDatabase_1_17">#N/A</definedName>
    <definedName name="Excel_BuiltIn__FilterDatabase_1_18">#N/A</definedName>
    <definedName name="Excel_BuiltIn__FilterDatabase_1_5">#N/A</definedName>
    <definedName name="Excel_BuiltIn__FilterDatabase_1_6">#N/A</definedName>
    <definedName name="Excel_BuiltIn__FilterDatabase_1_7">#N/A</definedName>
    <definedName name="Excel_BuiltIn__FilterDatabase_1_8">#N/A</definedName>
    <definedName name="Excel_BuiltIn__FilterDatabase_1_9">#N/A</definedName>
    <definedName name="Excel_BuiltIn__FilterDatabase_10">#REF!</definedName>
    <definedName name="Excel_BuiltIn__FilterDatabase_11">#REF!</definedName>
    <definedName name="Excel_BuiltIn__FilterDatabase_12">#REF!</definedName>
    <definedName name="Excel_BuiltIn__FilterDatabase_13">#REF!</definedName>
    <definedName name="Excel_BuiltIn__FilterDatabase_14">#REF!</definedName>
    <definedName name="Excel_BuiltIn__FilterDatabase_15">#REF!</definedName>
    <definedName name="Excel_BuiltIn__FilterDatabase_16">#REF!</definedName>
    <definedName name="Excel_BuiltIn__FilterDatabase_17">#REF!</definedName>
    <definedName name="Excel_BuiltIn__FilterDatabase_18">#REF!</definedName>
    <definedName name="Excel_BuiltIn__FilterDatabase_19">#REF!</definedName>
    <definedName name="Excel_BuiltIn__FilterDatabase_2">#REF!</definedName>
    <definedName name="Excel_BuiltIn__FilterDatabase_25">#REF!</definedName>
    <definedName name="Excel_BuiltIn__FilterDatabase_3">#REF!</definedName>
    <definedName name="Excel_BuiltIn__FilterDatabase_4">#REF!</definedName>
    <definedName name="Excel_BuiltIn__FilterDatabase_5">#REF!</definedName>
    <definedName name="Excel_BuiltIn__FilterDatabase_6">#REF!</definedName>
    <definedName name="Excel_BuiltIn__FilterDatabase_7">#REF!</definedName>
    <definedName name="Excel_BuiltIn__FilterDatabase_8">#REF!</definedName>
    <definedName name="Excel_BuiltIn__FilterDatabase_9">#REF!</definedName>
    <definedName name="Excel_BuiltIn_Criteria_1">#REF!</definedName>
    <definedName name="Excel_BuiltIn_Criteria_10">#REF!</definedName>
    <definedName name="Excel_BuiltIn_Criteria_10_1">#REF!</definedName>
    <definedName name="Excel_BuiltIn_Criteria_12">#REF!</definedName>
    <definedName name="Excel_BuiltIn_Criteria_12_1">#REF!</definedName>
    <definedName name="Excel_BuiltIn_Criteria_3">#REF!</definedName>
    <definedName name="Excel_BuiltIn_Criteria_3_1">#REF!</definedName>
    <definedName name="Excel_BuiltIn_Criteria_4">#REF!</definedName>
    <definedName name="Excel_BuiltIn_Criteria_9">#REF!</definedName>
    <definedName name="Excel_BuiltIn_Criteria_9_1">#REF!</definedName>
    <definedName name="Excel_BuiltIn_Database">#REF!</definedName>
    <definedName name="Excel_BuiltIn_Database_0">#REF!</definedName>
    <definedName name="Excel_BuiltIn_Database_1">#REF!</definedName>
    <definedName name="Excel_BuiltIn_Database_10">#REF!</definedName>
    <definedName name="Excel_BuiltIn_Database_10_1">#REF!</definedName>
    <definedName name="Excel_BuiltIn_Database_12">#REF!</definedName>
    <definedName name="Excel_BuiltIn_Database_12_1">#REF!</definedName>
    <definedName name="Excel_BuiltIn_Database_2">#N/A</definedName>
    <definedName name="Excel_BuiltIn_Database_2_1">#N/A</definedName>
    <definedName name="Excel_BuiltIn_Database_25">#REF!</definedName>
    <definedName name="Excel_BuiltIn_Database_4">#REF!</definedName>
    <definedName name="Excel_BuiltIn_Database_4_2">#N/A</definedName>
    <definedName name="Excel_BuiltIn_Database_6">#REF!</definedName>
    <definedName name="Excel_BuiltIn_Database_6_2">#N/A</definedName>
    <definedName name="Excel_BuiltIn_Database_7">#REF!</definedName>
    <definedName name="Excel_BuiltIn_Database_7_2">#N/A</definedName>
    <definedName name="Excel_BuiltIn_Database_8">#REF!</definedName>
    <definedName name="Excel_BuiltIn_Database_8_2">#N/A</definedName>
    <definedName name="Excel_BuiltIn_Database_9">#REF!</definedName>
    <definedName name="Excel_BuiltIn_Database_9_1">#REF!</definedName>
    <definedName name="Excel_BuiltIn_Database_9_2">#N/A</definedName>
    <definedName name="Excel_BuiltIn_Print_Area_1">#REF!</definedName>
    <definedName name="Excel_BuiltIn_Print_Area_1_1">#REF!</definedName>
    <definedName name="Excel_BuiltIn_Print_Area_10">#REF!</definedName>
    <definedName name="Excel_BuiltIn_Print_Area_11">#REF!</definedName>
    <definedName name="Excel_BuiltIn_Print_Area_11_1">#REF!</definedName>
    <definedName name="Excel_BuiltIn_Print_Area_12">#REF!</definedName>
    <definedName name="Excel_BuiltIn_Print_Area_13">#REF!</definedName>
    <definedName name="Excel_BuiltIn_Print_Area_14">#REF!</definedName>
    <definedName name="Excel_BuiltIn_Print_Area_14_1">"$#REF!.$A$1:$F$70"</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#N/A</definedName>
    <definedName name="Excel_BuiltIn_Print_Area_18_1">"#REF!"</definedName>
    <definedName name="Excel_BuiltIn_Print_Area_19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_1_1_1_1_1_1_1">#REF!</definedName>
    <definedName name="Excel_BuiltIn_Print_Area_2_1_1_1_1_1_1_1_1">#REF!</definedName>
    <definedName name="Excel_BuiltIn_Print_Area_2_1_1_1_1_1_1_1_1_1">#REF!</definedName>
    <definedName name="Excel_BuiltIn_Print_Area_2_1_1_1_1_1_1_1_1_1_1">#REF!</definedName>
    <definedName name="Excel_BuiltIn_Print_Area_2_10">#REF!</definedName>
    <definedName name="Excel_BuiltIn_Print_Area_2_12">#REF!</definedName>
    <definedName name="Excel_BuiltIn_Print_Area_2_9">#REF!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3">#REF!</definedName>
    <definedName name="Excel_BuiltIn_Print_Area_23_1">"#REF!"</definedName>
    <definedName name="Excel_BuiltIn_Print_Area_24">#REF!</definedName>
    <definedName name="Excel_BuiltIn_Print_Area_26">#REF!</definedName>
    <definedName name="Excel_BuiltIn_Print_Area_26_1">#REF!</definedName>
    <definedName name="Excel_BuiltIn_Print_Area_27_1">#REF!</definedName>
    <definedName name="Excel_BuiltIn_Print_Area_28">#REF!</definedName>
    <definedName name="Excel_BuiltIn_Print_Area_29_1">#REF!</definedName>
    <definedName name="Excel_BuiltIn_Print_Area_3">#REF!</definedName>
    <definedName name="Excel_BuiltIn_Print_Area_3_1">#REF!</definedName>
    <definedName name="Excel_BuiltIn_Print_Area_3_1_1">#REF!</definedName>
    <definedName name="Excel_BuiltIn_Print_Area_30_1">#REF!</definedName>
    <definedName name="Excel_BuiltIn_Print_Area_31_1">#REF!</definedName>
    <definedName name="Excel_BuiltIn_Print_Area_35">#REF!</definedName>
    <definedName name="Excel_BuiltIn_Print_Area_37">#REF!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0">#REF!</definedName>
    <definedName name="Excel_BuiltIn_Print_Area_4_1_1_12">#REF!</definedName>
    <definedName name="Excel_BuiltIn_Print_Area_4_1_1_9">#REF!</definedName>
    <definedName name="Excel_BuiltIn_Print_Area_4_1_10">#REF!</definedName>
    <definedName name="Excel_BuiltIn_Print_Area_4_1_12">#REF!</definedName>
    <definedName name="Excel_BuiltIn_Print_Area_4_1_9">#REF!</definedName>
    <definedName name="Excel_BuiltIn_Print_Area_41">"$DESMATAMENTO.$#REF!$#REF!:$#REF!$#REF!"</definedName>
    <definedName name="Excel_BuiltIn_Print_Area_49">#REF!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6">#REF!</definedName>
    <definedName name="Excel_BuiltIn_Print_Area_6_1_1">#REF!</definedName>
    <definedName name="Excel_BuiltIn_Print_Area_6_1_1_1">#REF!</definedName>
    <definedName name="Excel_BuiltIn_Print_Area_6_1_1_1_10">#REF!</definedName>
    <definedName name="Excel_BuiltIn_Print_Area_6_1_1_1_12">#REF!</definedName>
    <definedName name="Excel_BuiltIn_Print_Area_6_1_1_1_9">#REF!</definedName>
    <definedName name="Excel_BuiltIn_Print_Area_6_1_1_10">#REF!</definedName>
    <definedName name="Excel_BuiltIn_Print_Area_6_1_1_12">#REF!</definedName>
    <definedName name="Excel_BuiltIn_Print_Area_6_1_1_9">#REF!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0">#REF!</definedName>
    <definedName name="Excel_BuiltIn_Print_Titles_11">#REF!</definedName>
    <definedName name="Excel_BuiltIn_Print_Titles_12">#REF!</definedName>
    <definedName name="Excel_BuiltIn_Print_Titles_12_1">#REF!</definedName>
    <definedName name="Excel_BuiltIn_Print_Titles_13">#REF!</definedName>
    <definedName name="Excel_BuiltIn_Print_Titles_13_1">#REF!</definedName>
    <definedName name="Excel_BuiltIn_Print_Titles_14">#REF!</definedName>
    <definedName name="Excel_BuiltIn_Print_Titles_14_1">"$#REF!.$A$1:$IV$8"</definedName>
    <definedName name="Excel_BuiltIn_Print_Titles_15">#REF!</definedName>
    <definedName name="Excel_BuiltIn_Print_Titles_16">#REF!</definedName>
    <definedName name="Excel_BuiltIn_Print_Titles_17">#REF!</definedName>
    <definedName name="Excel_BuiltIn_Print_Titles_2">#REF!</definedName>
    <definedName name="Excel_BuiltIn_Print_Titles_2_1">#REF!</definedName>
    <definedName name="Excel_BuiltIn_Print_Titles_2_10">#REF!</definedName>
    <definedName name="Excel_BuiltIn_Print_Titles_2_12">#REF!</definedName>
    <definedName name="Excel_BuiltIn_Print_Titles_2_3">#REF!</definedName>
    <definedName name="Excel_BuiltIn_Print_Titles_2_9">#REF!</definedName>
    <definedName name="Excel_BuiltIn_Print_Titles_3">#REF!</definedName>
    <definedName name="Excel_BuiltIn_Print_Titles_3_1">#REF!</definedName>
    <definedName name="Excel_BuiltIn_Print_Titles_35">#REF!</definedName>
    <definedName name="Excel_BuiltIn_Print_Titles_4">#REF!</definedName>
    <definedName name="Excel_BuiltIn_Print_Titles_4_1">#REF!</definedName>
    <definedName name="Excel_BuiltIn_Print_Titles_4_10">#REF!</definedName>
    <definedName name="Excel_BuiltIn_Print_Titles_4_12">#REF!</definedName>
    <definedName name="Excel_BuiltIn_Print_Titles_4_9">#REF!</definedName>
    <definedName name="Excel_BuiltIn_Print_Titles_5">#REF!</definedName>
    <definedName name="Excel_BuiltIn_Print_Titles_6">#REF!</definedName>
    <definedName name="Excel_BuiltIn_Print_Titles_6_1">#REF!</definedName>
    <definedName name="Excel_BuiltIn_Print_Titles_6_1_1">#REF!</definedName>
    <definedName name="Excel_BuiltIn_Print_Titles_6_1_1_1_1">#REF!</definedName>
    <definedName name="Excel_BuiltIn_Print_Titles_6_1_1_1_1_10">#REF!</definedName>
    <definedName name="Excel_BuiltIn_Print_Titles_6_1_1_1_1_12">#REF!</definedName>
    <definedName name="Excel_BuiltIn_Print_Titles_6_1_1_1_1_9">#REF!</definedName>
    <definedName name="Excel_BuiltIn_Print_Titles_6_1_1_10">#REF!</definedName>
    <definedName name="Excel_BuiltIn_Print_Titles_6_1_1_12">#REF!</definedName>
    <definedName name="Excel_BuiltIn_Print_Titles_6_1_1_9">#REF!</definedName>
    <definedName name="Excel_BuiltIn_Print_Titles_6_1_10">#REF!</definedName>
    <definedName name="Excel_BuiltIn_Print_Titles_6_1_12">#REF!</definedName>
    <definedName name="Excel_BuiltIn_Print_Titles_6_1_9">#REF!</definedName>
    <definedName name="Excel_BuiltIn_Print_Titles_7">#REF!</definedName>
    <definedName name="Excel_BuiltIn_Print_Titles_7_1">#REF!</definedName>
    <definedName name="Excel_BuiltIn_Print_Titles_8">#REF!</definedName>
    <definedName name="Excel_BuiltIn_Print_Titles_9">#REF!</definedName>
    <definedName name="Excel_BuiltIn_Print_Titles_9_1">#REF!</definedName>
    <definedName name="EXDED">#N/A</definedName>
    <definedName name="EXECUCAO">#REF!</definedName>
    <definedName name="Exibir_Dat_Com">#REF!</definedName>
    <definedName name="Exibir_Fer_EUA">#REF!</definedName>
    <definedName name="Exibir_Fer_Nac">#REF!</definedName>
    <definedName name="ExibirTudo">#N/A</definedName>
    <definedName name="EXT">#N/A</definedName>
    <definedName name="ext.">#REF!</definedName>
    <definedName name="Ext.__pista_simples">#REF!</definedName>
    <definedName name="Ext._de_pista_dupla">#REF!</definedName>
    <definedName name="Ext_2">"'file:///A:/ARQUIVOS R96/EXCEL/PATOs/Pato PRRTN - BR476.xls'#$'P A T O 99 B'.$#REF!$#REF!"</definedName>
    <definedName name="Ext_6">"$'C _ Transporte'.$#REF!$#REF!"</definedName>
    <definedName name="Ext_7">"$'D _ Material Betuminoso'.$#REF!$#REF!"</definedName>
    <definedName name="Ext_8">"$'E _ Cronograma'.$#REF!$#REF!"</definedName>
    <definedName name="Ext2_1">"'file:///C:/Documents and Settings/mauricio.ferrao/Desktop/Contratos/PD 005-00/Readequação março-05/WINDOWS.000/TEMP/Pato PRRTN - BR476.xls'#$'P A T O 99 B'.$#REF!$#REF!"</definedName>
    <definedName name="Ext2_2">"'file:///A:/ARQUIVOS R96/EXCEL/PATOs/Pato PRRTN - BR476.xls'#$'P A T O 99 B'.$#REF!$#REF!"</definedName>
    <definedName name="Ext2_3">"'file:///A:/ARQUIVOS R96/EXCEL/PATOs/Pato PRRTN - BR476.xls'#$'P A T O 99 B'.$#REF!$#REF!"</definedName>
    <definedName name="Ext2_4">"'file:///A:/ARQUIVOS R96/EXCEL/PATOs/Pato PRRTN - BR476.xls'#$'P A T O 99 B'.$#REF!$#REF!"</definedName>
    <definedName name="EXTE">#REF!</definedName>
    <definedName name="Extens_1">"'file:///C:/Documents and Settings/mauricio.ferrao/Desktop/ARQUIVOS R-9-6/Excel/PATOs/BR153_98.XLS'#$'P A T O 98 D'.$#REF!$#REF!"</definedName>
    <definedName name="Extensão">#REF!</definedName>
    <definedName name="Extensao_1">"'file:///C:/Documents and Settings/mauricio.ferrao/Desktop/ARQUIVOS R96/EXCEL/PATOs/BR153_99.XLS'#$'P A T O  D'.$#REF!$#REF!"</definedName>
    <definedName name="Extensão_1">#REF!</definedName>
    <definedName name="extensao_10">#REF!</definedName>
    <definedName name="Extensão_10">#REF!</definedName>
    <definedName name="Extensão_11">#REF!</definedName>
    <definedName name="extensao_12">#REF!</definedName>
    <definedName name="Extensão_13">#REF!</definedName>
    <definedName name="Extensão_14">#REF!</definedName>
    <definedName name="Extensão_15">#REF!</definedName>
    <definedName name="Extensão_17">#REF!</definedName>
    <definedName name="Extensão_2">#REF!</definedName>
    <definedName name="Extensão_21">#REF!</definedName>
    <definedName name="Extensão_3">#REF!</definedName>
    <definedName name="Extensão_4">#REF!</definedName>
    <definedName name="Extensão_4_1">#REF!</definedName>
    <definedName name="Extensão_4_1_2">#N/A</definedName>
    <definedName name="Extensão_6">#REF!</definedName>
    <definedName name="Extensão_7">#REF!</definedName>
    <definedName name="Extensão_8">#REF!</definedName>
    <definedName name="extensao_9">#REF!</definedName>
    <definedName name="Extensão_9">#REF!</definedName>
    <definedName name="Extenso">#N/A</definedName>
    <definedName name="Extenso_22" localSheetId="2">___PTB10</definedName>
    <definedName name="Extenso_22">___PTB10</definedName>
    <definedName name="Extenso_25">#N/A</definedName>
    <definedName name="Extenso_27">#N/A</definedName>
    <definedName name="Extenso_28">#N/A</definedName>
    <definedName name="Extenso_29">#N/A</definedName>
    <definedName name="Extenso_31">#N/A</definedName>
    <definedName name="Extenso_37">#N/A</definedName>
    <definedName name="Extenso_4">#N/A</definedName>
    <definedName name="Extenso_66" localSheetId="2">___r</definedName>
    <definedName name="Extenso_66">___r</definedName>
    <definedName name="Extenso_67" localSheetId="2">___Rbv1</definedName>
    <definedName name="Extenso_67">___Rbv1</definedName>
    <definedName name="Extenso_68" localSheetId="2">___RP1</definedName>
    <definedName name="Extenso_68">___RP1</definedName>
    <definedName name="EXTENSO1">#N/A</definedName>
    <definedName name="ExtFaixa">#REF!</definedName>
    <definedName name="ExtFaixa_2">"'file:///A:/ARQUIVOS R96/EXCEL/PATOs/Pato PRRTN - BR476.xls'#$'P A T O 99 B'.$#REF!$#REF!"</definedName>
    <definedName name="ExtFaixa_6">"$'C _ Transporte'.$#REF!$#REF!"</definedName>
    <definedName name="ExtFaixa_7">"$'D _ Material Betuminoso'.$#REF!$#REF!"</definedName>
    <definedName name="ExtFaixa_8">"$'E _ Cronograma'.$#REF!$#REF!"</definedName>
    <definedName name="ExtFaixa2_1">"'file:///C:/Documents and Settings/mauricio.ferrao/Desktop/Contratos/PD 005-00/Readequação março-05/WINDOWS.000/TEMP/Pato PRRTN - BR476.xls'#$'P A T O 99 B'.$#REF!$#REF!"</definedName>
    <definedName name="ExtFaixa2_2">"'file:///A:/ARQUIVOS R96/EXCEL/PATOs/Pato PRRTN - BR476.xls'#$'P A T O 99 B'.$#REF!$#REF!"</definedName>
    <definedName name="EXTRA_CONTRATUAL">#REF!</definedName>
    <definedName name="EXTRA_CONTRATUAL_10">#REF!</definedName>
    <definedName name="EXTRA_CONTRATUAL_10_1">"$#REF!.$A$8:$F$104"</definedName>
    <definedName name="EXTRA_CONTRATUAL_10_10">"$#REF!.$A$8:$F$105"</definedName>
    <definedName name="EXTRA_CONTRATUAL_10_18">"$#REF!.$A$8:$F$105"</definedName>
    <definedName name="EXTRA_CONTRATUAL_10_19">#REF!</definedName>
    <definedName name="EXTRA_CONTRATUAL_17">#REF!</definedName>
    <definedName name="EXTRA_CONTRATUAL_17_10">"$#REF!.$A$8:$F$105"</definedName>
    <definedName name="EXTRA_CONTRATUAL_17_18">"$#REF!.$A$8:$F$105"</definedName>
    <definedName name="EXTRA_CONTRATUAL_17_19">#REF!</definedName>
    <definedName name="EXTRA_CONTRATUAL_18">"$#REF!.$A$8:$F$105"</definedName>
    <definedName name="EXTRA_CONTRATUAL_19">#REF!</definedName>
    <definedName name="EXTRA_CONTRATUAL_6">#REF!</definedName>
    <definedName name="EXTRA_CONTRATUAL_6_10">"$#REF!.$A$8:$F$105"</definedName>
    <definedName name="EXTRA_CONTRATUAL_6_18">"$#REF!.$A$8:$F$105"</definedName>
    <definedName name="EXTRA_CONTRATUAL_6_19">#REF!</definedName>
    <definedName name="EXTRA_CONTRATUAL_7">#REF!</definedName>
    <definedName name="EXTRA_CONTRATUAL_7_10">"$#REF!.$A$8:$F$105"</definedName>
    <definedName name="EXTRA_CONTRATUAL_7_18">"$#REF!.$A$8:$F$105"</definedName>
    <definedName name="EXTRA_CONTRATUAL_7_19">#REF!</definedName>
    <definedName name="EXTRA_CONTRATUAL_8">#REF!</definedName>
    <definedName name="EXTRA_CONTRATUAL_8_10">"$#REF!.$A$8:$F$105"</definedName>
    <definedName name="EXTRA_CONTRATUAL_8_18">"$#REF!.$A$8:$F$105"</definedName>
    <definedName name="EXTRA_CONTRATUAL_8_19">#REF!</definedName>
    <definedName name="EXTRA_CONTRATUAL_9">#REF!</definedName>
    <definedName name="EXTRA_CONTRATUAL_9_10">"$#REF!.$A$8:$F$105"</definedName>
    <definedName name="EXTRA_CONTRATUAL_9_18">"$#REF!.$A$8:$F$105"</definedName>
    <definedName name="EXTRA_CONTRATUAL_9_19">#REF!</definedName>
    <definedName name="ezfrafrf">#N/A</definedName>
    <definedName name="f">#REF!</definedName>
    <definedName name="FA">#REF!</definedName>
    <definedName name="FABRICIO">#N/A</definedName>
    <definedName name="Faixa_1">"'file:///C:/Documents and Settings/mauricio.ferrao/Desktop/ARQUIVOS R-9-6/Excel/PATOs/BR153_98.XLS'#$'P A T O 98 D'.$#REF!$#REF!"</definedName>
    <definedName name="FASDFA">#N/A</definedName>
    <definedName name="fator">#REF!</definedName>
    <definedName name="FATURAS2002" localSheetId="2" hidden="1">{#N/A,#N/A,TRUE,"Serviços"}</definedName>
    <definedName name="FATURAS2002" hidden="1">{#N/A,#N/A,TRUE,"Serviços"}</definedName>
    <definedName name="FATURAS20022" localSheetId="2" hidden="1">{#N/A,#N/A,TRUE,"Serviços"}</definedName>
    <definedName name="FATURAS20022" hidden="1">{#N/A,#N/A,TRUE,"Serviços"}</definedName>
    <definedName name="fc1a">'[1]PRO-08'!#REF!</definedName>
    <definedName name="fc1a_10">#N/A</definedName>
    <definedName name="fc1a_11">#N/A</definedName>
    <definedName name="fc1a_12">#N/A</definedName>
    <definedName name="fc1a_13">#N/A</definedName>
    <definedName name="fc1a_14">#N/A</definedName>
    <definedName name="fc1a_15">#N/A</definedName>
    <definedName name="fc1a_16">#N/A</definedName>
    <definedName name="fc1a_17">#N/A</definedName>
    <definedName name="fc1a_18">#N/A</definedName>
    <definedName name="fc1a_5">#N/A</definedName>
    <definedName name="fc1a_6">#N/A</definedName>
    <definedName name="fc1a_7">#N/A</definedName>
    <definedName name="fc1a_8">#N/A</definedName>
    <definedName name="FC2A">'[1]PRO-08'!#REF!</definedName>
    <definedName name="FC2A_10">#N/A</definedName>
    <definedName name="FC2A_11">#N/A</definedName>
    <definedName name="FC2A_12">#N/A</definedName>
    <definedName name="FC2A_13">#N/A</definedName>
    <definedName name="FC2A_14">#N/A</definedName>
    <definedName name="FC2A_15">#N/A</definedName>
    <definedName name="FC2A_16">#N/A</definedName>
    <definedName name="FC2A_17">#N/A</definedName>
    <definedName name="FC2A_18">#N/A</definedName>
    <definedName name="FC2A_5">#N/A</definedName>
    <definedName name="FC2A_6">#N/A</definedName>
    <definedName name="FC2A_7">#N/A</definedName>
    <definedName name="FC2A_8">#N/A</definedName>
    <definedName name="FC3A">'[1]PRO-08'!#REF!</definedName>
    <definedName name="FC3A_10">#N/A</definedName>
    <definedName name="FC3A_11">#N/A</definedName>
    <definedName name="FC3A_12">#N/A</definedName>
    <definedName name="FC3A_13">#N/A</definedName>
    <definedName name="FC3A_14">#N/A</definedName>
    <definedName name="FC3A_15">#N/A</definedName>
    <definedName name="FC3A_16">#N/A</definedName>
    <definedName name="FC3A_17">#N/A</definedName>
    <definedName name="FC3A_18">#N/A</definedName>
    <definedName name="FC3A_5">#N/A</definedName>
    <definedName name="FC3A_6">#N/A</definedName>
    <definedName name="FC3A_7">#N/A</definedName>
    <definedName name="FC3A_8">#N/A</definedName>
    <definedName name="FCT">#REF!</definedName>
    <definedName name="FD">#REF!</definedName>
    <definedName name="FDF">#N/A</definedName>
    <definedName name="FDF_10">#N/A</definedName>
    <definedName name="FDF_11">#N/A</definedName>
    <definedName name="FDF_12">#N/A</definedName>
    <definedName name="FDF_13">#N/A</definedName>
    <definedName name="FDF_14">#N/A</definedName>
    <definedName name="FDF_15">#N/A</definedName>
    <definedName name="FDF_16">#N/A</definedName>
    <definedName name="FDF_17">#N/A</definedName>
    <definedName name="FDF_18">#N/A</definedName>
    <definedName name="FDF_2">#N/A</definedName>
    <definedName name="FDF_5">#N/A</definedName>
    <definedName name="FDF_6">#N/A</definedName>
    <definedName name="FDF_7">#N/A</definedName>
    <definedName name="FDF_8">#N/A</definedName>
    <definedName name="FDF_9">#N/A</definedName>
    <definedName name="fdfd">#REF!</definedName>
    <definedName name="FDFGS">#N/A</definedName>
    <definedName name="FDFSDFFW">#N/A</definedName>
    <definedName name="fdsafe">#REF!</definedName>
    <definedName name="FE">#REF!</definedName>
    <definedName name="FERE">#N/A</definedName>
    <definedName name="fernanda" localSheetId="2" hidden="1">{#N/A,#N/A,FALSE,"GERAL";#N/A,#N/A,FALSE,"012-96";#N/A,#N/A,FALSE,"018-96";#N/A,#N/A,FALSE,"027-96";#N/A,#N/A,FALSE,"059-96";#N/A,#N/A,FALSE,"076-96";#N/A,#N/A,FALSE,"019-97";#N/A,#N/A,FALSE,"021-97";#N/A,#N/A,FALSE,"022-97";#N/A,#N/A,FALSE,"028-97"}</definedName>
    <definedName name="fernanda" hidden="1">{#N/A,#N/A,FALSE,"GERAL";#N/A,#N/A,FALSE,"012-96";#N/A,#N/A,FALSE,"018-96";#N/A,#N/A,FALSE,"027-96";#N/A,#N/A,FALSE,"059-96";#N/A,#N/A,FALSE,"076-96";#N/A,#N/A,FALSE,"019-97";#N/A,#N/A,FALSE,"021-97";#N/A,#N/A,FALSE,"022-97";#N/A,#N/A,FALSE,"028-97"}</definedName>
    <definedName name="FEVA">#REF!</definedName>
    <definedName name="FFDSA">#REF!</definedName>
    <definedName name="fffffffffffffff">#N/A</definedName>
    <definedName name="fffg">#N/A</definedName>
    <definedName name="FFVGVBSDAFD">#N/A</definedName>
    <definedName name="fgff" localSheetId="2" hidden="1">{#N/A,#N/A,FALSE,"MO (2)"}</definedName>
    <definedName name="fgff" hidden="1">{#N/A,#N/A,FALSE,"MO (2)"}</definedName>
    <definedName name="fgff_1" localSheetId="2" hidden="1">{#N/A,#N/A,FALSE,"MO (2)"}</definedName>
    <definedName name="fgff_1" hidden="1">{#N/A,#N/A,FALSE,"MO (2)"}</definedName>
    <definedName name="FGFG">#REF!</definedName>
    <definedName name="FGFGF">#N/A</definedName>
    <definedName name="FGFGF_10">#N/A</definedName>
    <definedName name="FGFGF_11">#N/A</definedName>
    <definedName name="FGFGF_12">#N/A</definedName>
    <definedName name="FGFGF_13">#N/A</definedName>
    <definedName name="FGFGF_14">#N/A</definedName>
    <definedName name="FGFGF_15">#N/A</definedName>
    <definedName name="FGFGF_16">#N/A</definedName>
    <definedName name="FGFGF_17">#N/A</definedName>
    <definedName name="FGFGF_18">#N/A</definedName>
    <definedName name="FGFGF_2">#N/A</definedName>
    <definedName name="FGFGF_5">#N/A</definedName>
    <definedName name="FGFGF_6">#N/A</definedName>
    <definedName name="FGFGF_7">#N/A</definedName>
    <definedName name="FGFGF_8">#N/A</definedName>
    <definedName name="FGFGF_9">#N/A</definedName>
    <definedName name="figura1">"Figura 1"</definedName>
    <definedName name="Finados">#N/A</definedName>
    <definedName name="FINAL_CM">#REF!</definedName>
    <definedName name="FINAL_RCC">#REF!</definedName>
    <definedName name="FINAL_RM">#REF!</definedName>
    <definedName name="FINAL_RMA">#REF!</definedName>
    <definedName name="FINAL_RMEC">#REF!</definedName>
    <definedName name="FIRMA">#REF!</definedName>
    <definedName name="firma1">#REF!</definedName>
    <definedName name="firma1_10">#REF!</definedName>
    <definedName name="firma1_12">#REF!</definedName>
    <definedName name="firma1_3">#REF!</definedName>
    <definedName name="firma1_4">#REF!</definedName>
    <definedName name="firma1_9">#REF!</definedName>
    <definedName name="firma2">#REF!</definedName>
    <definedName name="firma2_10">#REF!</definedName>
    <definedName name="firma2_12">#REF!</definedName>
    <definedName name="firma2_3">#REF!</definedName>
    <definedName name="firma2_4">#REF!</definedName>
    <definedName name="firma2_9">#REF!</definedName>
    <definedName name="FISCAL">#REF!</definedName>
    <definedName name="FLU">#REF!</definedName>
    <definedName name="Fluência">#REF!</definedName>
    <definedName name="fluxo_10">#N/A</definedName>
    <definedName name="fluxo_11">#N/A</definedName>
    <definedName name="fluxo_12">#N/A</definedName>
    <definedName name="fluxo_13">#N/A</definedName>
    <definedName name="fluxo_14">#N/A</definedName>
    <definedName name="fluxo_15">#N/A</definedName>
    <definedName name="fluxo_16">#N/A</definedName>
    <definedName name="fluxo_17">#N/A</definedName>
    <definedName name="fluxo_18">#N/A</definedName>
    <definedName name="fluxo_5">#N/A</definedName>
    <definedName name="fluxo_6">#N/A</definedName>
    <definedName name="fluxo_7">#N/A</definedName>
    <definedName name="fluxo_8">#N/A</definedName>
    <definedName name="fluxo_9">#N/A</definedName>
    <definedName name="FM">#REF!</definedName>
    <definedName name="FMW">#REF!</definedName>
    <definedName name="FMWA">#REF!</definedName>
    <definedName name="folha">#REF!</definedName>
    <definedName name="FOLHA01" localSheetId="2" hidden="1">{#N/A,#N/A,TRUE,"Serviços"}</definedName>
    <definedName name="FOLHA01" hidden="1">{#N/A,#N/A,TRUE,"Serviços"}</definedName>
    <definedName name="FOLHA011" localSheetId="2" hidden="1">{#N/A,#N/A,TRUE,"Serviços"}</definedName>
    <definedName name="FOLHA011" hidden="1">{#N/A,#N/A,TRUE,"Serviços"}</definedName>
    <definedName name="folha1" localSheetId="2" hidden="1">{#N/A,#N/A,TRUE,"Serviços"}</definedName>
    <definedName name="folha1" hidden="1">{#N/A,#N/A,TRUE,"Serviços"}</definedName>
    <definedName name="folha11" localSheetId="2" hidden="1">{#N/A,#N/A,TRUE,"Serviços"}</definedName>
    <definedName name="folha11" hidden="1">{#N/A,#N/A,TRUE,"Serviços"}</definedName>
    <definedName name="Folha2">#REF!</definedName>
    <definedName name="Folha4">#REF!</definedName>
    <definedName name="FORNEC_CAP20">#REF!</definedName>
    <definedName name="FORNEC_CAP20_10">#REF!</definedName>
    <definedName name="FORNEC_CAP20_12">#REF!</definedName>
    <definedName name="FORNEC_CAP20_9">#REF!</definedName>
    <definedName name="FORNEC_CM30">#REF!</definedName>
    <definedName name="FORNEC_CM30_10">#REF!</definedName>
    <definedName name="FORNEC_CM30_12">#REF!</definedName>
    <definedName name="FORNEC_CM30_9">#REF!</definedName>
    <definedName name="FORNECEDORES">#REF!</definedName>
    <definedName name="fr">#N/A</definedName>
    <definedName name="FRANCISCO">#N/A</definedName>
    <definedName name="FRE">#REF!</definedName>
    <definedName name="Fresagem">#N/A</definedName>
    <definedName name="Fresagem01" localSheetId="2" hidden="1">{#N/A,#N/A,TRUE,"Serviços"}</definedName>
    <definedName name="Fresagem01" hidden="1">{#N/A,#N/A,TRUE,"Serviços"}</definedName>
    <definedName name="Fresagem011" localSheetId="2" hidden="1">{#N/A,#N/A,TRUE,"Serviços"}</definedName>
    <definedName name="Fresagem011" hidden="1">{#N/A,#N/A,TRUE,"Serviços"}</definedName>
    <definedName name="FS">#REF!</definedName>
    <definedName name="FSADFD">#N/A</definedName>
    <definedName name="fubokinha">#REF!</definedName>
    <definedName name="fuel">#REF!</definedName>
    <definedName name="Função">#REF!</definedName>
    <definedName name="G">#N/A</definedName>
    <definedName name="gas">#REF!</definedName>
    <definedName name="Gastos_Marajó">#N/A</definedName>
    <definedName name="GAZ">#REF!</definedName>
    <definedName name="GE">#REF!</definedName>
    <definedName name="Generos_alimentícios">#REF!</definedName>
    <definedName name="Generos_alimentícios_2">#N/A</definedName>
    <definedName name="GEOVANI">#REF!</definedName>
    <definedName name="GEOVANI_25">#REF!</definedName>
    <definedName name="GFAGF">#N/A</definedName>
    <definedName name="gfdgdfhgdh">#REF!</definedName>
    <definedName name="gfdgfgs">#N/A</definedName>
    <definedName name="GGDGDG">#N/A</definedName>
    <definedName name="GGG">#REF!</definedName>
    <definedName name="GGG_10">#N/A</definedName>
    <definedName name="GGG_11">#N/A</definedName>
    <definedName name="GGG_12">#N/A</definedName>
    <definedName name="GGG_13">#N/A</definedName>
    <definedName name="GGG_14">#N/A</definedName>
    <definedName name="GGG_15">#N/A</definedName>
    <definedName name="GGG_16">#N/A</definedName>
    <definedName name="GGG_17">#N/A</definedName>
    <definedName name="GGG_18">#N/A</definedName>
    <definedName name="GGG_5">#N/A</definedName>
    <definedName name="GGG_6">#N/A</definedName>
    <definedName name="GGG_7">#N/A</definedName>
    <definedName name="GGG_8">#N/A</definedName>
    <definedName name="GGG_9">#N/A</definedName>
    <definedName name="GH">#REF!</definedName>
    <definedName name="GHGHHH">#N/A</definedName>
    <definedName name="giu6lkjhlij">#N/A</definedName>
    <definedName name="gjutrrew">#REF!</definedName>
    <definedName name="global">#REF!</definedName>
    <definedName name="GP">#REF!</definedName>
    <definedName name="GRADUADA">#REF!</definedName>
    <definedName name="graf_10">#N/A</definedName>
    <definedName name="graf_11">#N/A</definedName>
    <definedName name="graf_12">#N/A</definedName>
    <definedName name="graf_13">#N/A</definedName>
    <definedName name="graf_14">#N/A</definedName>
    <definedName name="graf_15">#N/A</definedName>
    <definedName name="graf_16">#N/A</definedName>
    <definedName name="graf_17">#N/A</definedName>
    <definedName name="graf_18">#N/A</definedName>
    <definedName name="graf_5">#N/A</definedName>
    <definedName name="graf_6">#N/A</definedName>
    <definedName name="graf_7">#N/A</definedName>
    <definedName name="graf_8">#N/A</definedName>
    <definedName name="graf_9">#N/A</definedName>
    <definedName name="_xlnm.Recorder">#REF!</definedName>
    <definedName name="gsdgs">#N/A</definedName>
    <definedName name="gsdgs_10">#N/A</definedName>
    <definedName name="gsdgs_11">#N/A</definedName>
    <definedName name="gsdgs_12">#N/A</definedName>
    <definedName name="gsdgs_13">#N/A</definedName>
    <definedName name="gsdgs_14">#N/A</definedName>
    <definedName name="gsdgs_15">#N/A</definedName>
    <definedName name="gsdgs_16">#N/A</definedName>
    <definedName name="gsdgs_17">#N/A</definedName>
    <definedName name="gsdgs_18">#N/A</definedName>
    <definedName name="gsdgs_2">#N/A</definedName>
    <definedName name="gsdgs_5">#N/A</definedName>
    <definedName name="gsdgs_6">#N/A</definedName>
    <definedName name="gsdgs_7">#N/A</definedName>
    <definedName name="gsdgs_8">#N/A</definedName>
    <definedName name="gsdgs_9">#N/A</definedName>
    <definedName name="GTRVGBTRC">#N/A</definedName>
    <definedName name="gtryfj" localSheetId="2" hidden="1">{#N/A,#N/A,TRUE,"Serviços"}</definedName>
    <definedName name="gtryfj" hidden="1">{#N/A,#N/A,TRUE,"Serviços"}</definedName>
    <definedName name="gtryfjj" localSheetId="2" hidden="1">{#N/A,#N/A,TRUE,"Serviços"}</definedName>
    <definedName name="gtryfjj" hidden="1">{#N/A,#N/A,TRUE,"Serviços"}</definedName>
    <definedName name="Guia">"Figura 1"</definedName>
    <definedName name="H">#N/A</definedName>
    <definedName name="há">#REF!</definedName>
    <definedName name="HENC">#REF!</definedName>
    <definedName name="HENRIQUE">#N/A</definedName>
    <definedName name="HER">#N/A</definedName>
    <definedName name="HGGF">#N/A</definedName>
    <definedName name="hi">#REF!</definedName>
    <definedName name="hi_10">#N/A</definedName>
    <definedName name="hi_11">#N/A</definedName>
    <definedName name="hi_12">#N/A</definedName>
    <definedName name="hi_13">#N/A</definedName>
    <definedName name="hi_14">#N/A</definedName>
    <definedName name="hi_15">#N/A</definedName>
    <definedName name="hi_16">#N/A</definedName>
    <definedName name="hi_17">#N/A</definedName>
    <definedName name="hi_18">#N/A</definedName>
    <definedName name="hi_2">#N/A</definedName>
    <definedName name="hi_24">#REF!</definedName>
    <definedName name="hi_25">#REF!</definedName>
    <definedName name="hi_26">#REF!</definedName>
    <definedName name="hi_27">#REF!</definedName>
    <definedName name="hi_29">#REF!</definedName>
    <definedName name="hi_3">#REF!</definedName>
    <definedName name="hi_4">#REF!</definedName>
    <definedName name="hi_5">#REF!</definedName>
    <definedName name="hi_6">#N/A</definedName>
    <definedName name="hi_7">#N/A</definedName>
    <definedName name="hi_8">#N/A</definedName>
    <definedName name="hi_9">#REF!</definedName>
    <definedName name="hii">#REF!</definedName>
    <definedName name="HJ_10">#N/A</definedName>
    <definedName name="HJ_12">#NAME?</definedName>
    <definedName name="HJ_3">NA()</definedName>
    <definedName name="HJ_9">NA()</definedName>
    <definedName name="HJHB">#REF!</definedName>
    <definedName name="hmngj">#N/A</definedName>
    <definedName name="HMOTO">#REF!</definedName>
    <definedName name="HOM.7314">#N/A</definedName>
    <definedName name="hora">#REF!</definedName>
    <definedName name="horaam">#REF!</definedName>
    <definedName name="horaenc">#REF!</definedName>
    <definedName name="horaseven">#REF!</definedName>
    <definedName name="HP">#REF!</definedName>
    <definedName name="HP.1">#REF!</definedName>
    <definedName name="hrf">#N/A</definedName>
    <definedName name="HSDFHD">#N/A</definedName>
    <definedName name="hsdjsg">#REF!</definedName>
    <definedName name="HSERV">#REF!</definedName>
    <definedName name="HY">#N/A</definedName>
    <definedName name="HY_10">#N/A</definedName>
    <definedName name="HY_11">#N/A</definedName>
    <definedName name="HY_12">#N/A</definedName>
    <definedName name="HY_13">#N/A</definedName>
    <definedName name="HY_14">#N/A</definedName>
    <definedName name="HY_15">#N/A</definedName>
    <definedName name="HY_16">#N/A</definedName>
    <definedName name="HY_17">#N/A</definedName>
    <definedName name="HY_18">#N/A</definedName>
    <definedName name="HY_2">#N/A</definedName>
    <definedName name="HY_5">#N/A</definedName>
    <definedName name="HY_6">#N/A</definedName>
    <definedName name="HY_7">#N/A</definedName>
    <definedName name="HY_8">#N/A</definedName>
    <definedName name="HY_9">#N/A</definedName>
    <definedName name="I">#REF!</definedName>
    <definedName name="I_10">#N/A</definedName>
    <definedName name="I_11">#N/A</definedName>
    <definedName name="I_12">#N/A</definedName>
    <definedName name="I_13">#N/A</definedName>
    <definedName name="I_14">#N/A</definedName>
    <definedName name="I_15">#N/A</definedName>
    <definedName name="I_16">#N/A</definedName>
    <definedName name="I_17">#N/A</definedName>
    <definedName name="I_18">#N/A</definedName>
    <definedName name="I_2">#N/A</definedName>
    <definedName name="I_5">#N/A</definedName>
    <definedName name="I_6">#N/A</definedName>
    <definedName name="I_7">#N/A</definedName>
    <definedName name="I_8">#N/A</definedName>
    <definedName name="I_9">#N/A</definedName>
    <definedName name="I_DRE">#REF!</definedName>
    <definedName name="I_DRE_02">#REF!</definedName>
    <definedName name="I_MB">#REF!</definedName>
    <definedName name="I_MB_02">#REF!</definedName>
    <definedName name="I_PAV">#REF!</definedName>
    <definedName name="I_PAV_02">#REF!</definedName>
    <definedName name="I_TER">#REF!</definedName>
    <definedName name="I_TER_02">#REF!</definedName>
    <definedName name="II">#REF!</definedName>
    <definedName name="IM">#REF!</definedName>
    <definedName name="IM_2">#N/A</definedName>
    <definedName name="IM_25">#REF!</definedName>
    <definedName name="IM_4">#REF!</definedName>
    <definedName name="IMM">#REF!</definedName>
    <definedName name="IMP">#REF!</definedName>
    <definedName name="imp_1">#N/A</definedName>
    <definedName name="IMP_2">#REF!</definedName>
    <definedName name="IMP_2_1">#N/A</definedName>
    <definedName name="IMP_2_2">#N/A</definedName>
    <definedName name="Import.Desoneracao" hidden="1">OFFSET([4]DADOS!$G$18,0,-1)</definedName>
    <definedName name="Import.Município" hidden="1">[4]DADOS!$F$6</definedName>
    <definedName name="Import.RespOrçamento" hidden="1">[4]DADOS!$F$22:$F$24</definedName>
    <definedName name="Impresso">#N/A</definedName>
    <definedName name="IMPRIMACAO">#REF!</definedName>
    <definedName name="IMPRIMAÇÃO">#REF!</definedName>
    <definedName name="IMPRIMAÇÃO_10">#REF!</definedName>
    <definedName name="IMPRIMAÇÃO_12">#REF!</definedName>
    <definedName name="IMPRIMAÇÃO_9">#REF!</definedName>
    <definedName name="Indep_Nac">#N/A</definedName>
    <definedName name="INDICE">#REF!</definedName>
    <definedName name="iniaterro">#REF!</definedName>
    <definedName name="Insumos" hidden="1">#REF!</definedName>
    <definedName name="IOUIOHIO">#N/A</definedName>
    <definedName name="ISSQN">#N/A</definedName>
    <definedName name="ITALO">#N/A</definedName>
    <definedName name="Item">#REF!</definedName>
    <definedName name="Itemm">#REF!</definedName>
    <definedName name="Itens" hidden="1">#REF!</definedName>
    <definedName name="J">#REF!</definedName>
    <definedName name="j_10">#N/A</definedName>
    <definedName name="j_11">#N/A</definedName>
    <definedName name="j_12">#N/A</definedName>
    <definedName name="j_13">#N/A</definedName>
    <definedName name="j_14">#N/A</definedName>
    <definedName name="j_15">#N/A</definedName>
    <definedName name="j_16">#N/A</definedName>
    <definedName name="j_17">#N/A</definedName>
    <definedName name="j_18">#N/A</definedName>
    <definedName name="j_2">#N/A</definedName>
    <definedName name="j_5">#N/A</definedName>
    <definedName name="j_6">#N/A</definedName>
    <definedName name="j_7">#N/A</definedName>
    <definedName name="j_8">#N/A</definedName>
    <definedName name="j_9">#N/A</definedName>
    <definedName name="JAMESON">#N/A</definedName>
    <definedName name="JANA">#REF!</definedName>
    <definedName name="Janeiro">#N/A</definedName>
    <definedName name="JANEIRO2003" localSheetId="2" hidden="1">{#N/A,#N/A,TRUE,"Serviços"}</definedName>
    <definedName name="JANEIRO2003" hidden="1">{#N/A,#N/A,TRUE,"Serviços"}</definedName>
    <definedName name="JANEIRO20033" localSheetId="2" hidden="1">{#N/A,#N/A,TRUE,"Serviços"}</definedName>
    <definedName name="JANEIRO20033" hidden="1">{#N/A,#N/A,TRUE,"Serviços"}</definedName>
    <definedName name="Jazidas">#REF!</definedName>
    <definedName name="JDJKNK">#N/A</definedName>
    <definedName name="JEAN">#N/A</definedName>
    <definedName name="jhj">#N/A</definedName>
    <definedName name="jjjjjjjjj">#REF!</definedName>
    <definedName name="JOAO" localSheetId="2" hidden="1">{#N/A,#N/A,FALSE,"SS 1";#N/A,#N/A,FALSE,"SS 2";#N/A,#N/A,FALSE,"TER 1 (1)";#N/A,#N/A,FALSE,"TER 1 (2)";#N/A,#N/A,FALSE,"TER 2 ";#N/A,#N/A,FALSE,"TP  (1)";#N/A,#N/A,FALSE,"TP  (2)";#N/A,#N/A,FALSE,"CM BAR"}</definedName>
    <definedName name="JOAO" hidden="1">{#N/A,#N/A,FALSE,"SS 1";#N/A,#N/A,FALSE,"SS 2";#N/A,#N/A,FALSE,"TER 1 (1)";#N/A,#N/A,FALSE,"TER 1 (2)";#N/A,#N/A,FALSE,"TER 2 ";#N/A,#N/A,FALSE,"TP  (1)";#N/A,#N/A,FALSE,"TP  (2)";#N/A,#N/A,FALSE,"CM BAR"}</definedName>
    <definedName name="João">#REF!</definedName>
    <definedName name="JOAO1" localSheetId="2" hidden="1">{#N/A,#N/A,FALSE,"LEVFER V2 P";#N/A,#N/A,FALSE,"LEVFER V2 P10%"}</definedName>
    <definedName name="JOAO1" hidden="1">{#N/A,#N/A,FALSE,"LEVFER V2 P";#N/A,#N/A,FALSE,"LEVFER V2 P10%"}</definedName>
    <definedName name="JOSE" localSheetId="2" hidden="1">{#N/A,#N/A,FALSE,"LEVFER V2 P";#N/A,#N/A,FALSE,"LEVFER V2 P10%"}</definedName>
    <definedName name="JOSE" hidden="1">{#N/A,#N/A,FALSE,"LEVFER V2 P";#N/A,#N/A,FALSE,"LEVFER V2 P10%"}</definedName>
    <definedName name="JSHDFBDS">#N/A</definedName>
    <definedName name="juca" localSheetId="2" hidden="1">{#N/A,#N/A,FALSE,"SS 1";#N/A,#N/A,FALSE,"TER 1 (A)";#N/A,#N/A,FALSE,"SS 2";#N/A,#N/A,FALSE,"TER 1 (B)";#N/A,#N/A,FALSE,"TER 1 (C)";#N/A,#N/A,FALSE,"TER 1 (D)";#N/A,#N/A,FALSE,"TER 1 (E)";#N/A,#N/A,FALSE,"TER 2 "}</definedName>
    <definedName name="juca" hidden="1">{#N/A,#N/A,FALSE,"SS 1";#N/A,#N/A,FALSE,"TER 1 (A)";#N/A,#N/A,FALSE,"SS 2";#N/A,#N/A,FALSE,"TER 1 (B)";#N/A,#N/A,FALSE,"TER 1 (C)";#N/A,#N/A,FALSE,"TER 1 (D)";#N/A,#N/A,FALSE,"TER 1 (E)";#N/A,#N/A,FALSE,"TER 2 "}</definedName>
    <definedName name="JUGBNK">#N/A</definedName>
    <definedName name="JULA">#REF!</definedName>
    <definedName name="JUNA">#REF!</definedName>
    <definedName name="JUNIOR">#N/A</definedName>
    <definedName name="k">#REF!</definedName>
    <definedName name="KAPA">#REF!</definedName>
    <definedName name="KDI..8807">#N/A</definedName>
    <definedName name="KI">#N/A</definedName>
    <definedName name="KJ">#N/A</definedName>
    <definedName name="kkkkk">#REF!</definedName>
    <definedName name="kkkkkkkkk">#N/A</definedName>
    <definedName name="KLKLK">#N/A</definedName>
    <definedName name="KLKLK_2">NA()</definedName>
    <definedName name="km">#REF!</definedName>
    <definedName name="KM.406.407">#REF!</definedName>
    <definedName name="KPAV">#REF!</definedName>
    <definedName name="KTER">#REF!</definedName>
    <definedName name="kwh">#REF!</definedName>
    <definedName name="la" localSheetId="2" hidden="1">{#N/A,#N/A,FALSE,"MO (2)"}</definedName>
    <definedName name="la" hidden="1">{#N/A,#N/A,FALSE,"MO (2)"}</definedName>
    <definedName name="la_1" localSheetId="2" hidden="1">{#N/A,#N/A,FALSE,"MO (2)"}</definedName>
    <definedName name="la_1" hidden="1">{#N/A,#N/A,FALSE,"MO (2)"}</definedName>
    <definedName name="lab" localSheetId="2" hidden="1">{#N/A,#N/A,TRUE,"Serviços"}</definedName>
    <definedName name="lab" hidden="1">{#N/A,#N/A,TRUE,"Serviços"}</definedName>
    <definedName name="labb" localSheetId="2" hidden="1">{#N/A,#N/A,TRUE,"Serviços"}</definedName>
    <definedName name="labb" hidden="1">{#N/A,#N/A,TRUE,"Serviços"}</definedName>
    <definedName name="LAG">#REF!</definedName>
    <definedName name="LAG_2">#N/A</definedName>
    <definedName name="LAMA">#N/A</definedName>
    <definedName name="LAMADA">#N/A</definedName>
    <definedName name="LAMADAS">#N/A</definedName>
    <definedName name="LAMAG">#REF!</definedName>
    <definedName name="LAMAS">#N/A</definedName>
    <definedName name="Largura_da_Faixa_de_Tráfego___...........">#REF!</definedName>
    <definedName name="Largura_da_Faixa_de_Tráfego______________">#REF!</definedName>
    <definedName name="LBU">#REF!</definedName>
    <definedName name="LDA">#REF!</definedName>
    <definedName name="LDI">#REF!</definedName>
    <definedName name="le">#REF!</definedName>
    <definedName name="lias">#N/A</definedName>
    <definedName name="lidia">#N/A</definedName>
    <definedName name="LILASDRENA">#REF!</definedName>
    <definedName name="LILASDRENA_2">#N/A</definedName>
    <definedName name="LILASDRENA_25">#REF!</definedName>
    <definedName name="LILASDRENA_4">#REF!</definedName>
    <definedName name="LILASDRENAA">#REF!</definedName>
    <definedName name="limpesa">#REF!</definedName>
    <definedName name="Limpeza">#N/A</definedName>
    <definedName name="ljashdkj">#REF!</definedName>
    <definedName name="LK">#N/A</definedName>
    <definedName name="llllllll">#N/A</definedName>
    <definedName name="LO">#N/A</definedName>
    <definedName name="LOC">#REF!</definedName>
    <definedName name="Local" hidden="1">""</definedName>
    <definedName name="LOGOTIPO">"Figura 3"</definedName>
    <definedName name="lot">#REF!</definedName>
    <definedName name="Lote">#REF!</definedName>
    <definedName name="lote_10">#REF!</definedName>
    <definedName name="lote_12">#REF!</definedName>
    <definedName name="lote_4">#REF!</definedName>
    <definedName name="lote_9">#REF!</definedName>
    <definedName name="LPTE">#REF!</definedName>
    <definedName name="LPW">#REF!</definedName>
    <definedName name="LPWA">#REF!</definedName>
    <definedName name="LS">#REF!</definedName>
    <definedName name="LSIND">#REF!</definedName>
    <definedName name="LSMF">#REF!</definedName>
    <definedName name="LSW">#REF!</definedName>
    <definedName name="LSWA">#REF!</definedName>
    <definedName name="LVC">#REF!</definedName>
    <definedName name="LVD">#REF!</definedName>
    <definedName name="m">#N/A</definedName>
    <definedName name="MAIA">#REF!</definedName>
    <definedName name="MAIO">#REF!</definedName>
    <definedName name="MAO">#REF!</definedName>
    <definedName name="MAQSERV">#REF!</definedName>
    <definedName name="MAQSERV048">#REF!</definedName>
    <definedName name="MARA">#REF!</definedName>
    <definedName name="Massa">#REF!</definedName>
    <definedName name="MAT">#REF!</definedName>
    <definedName name="MATBET">#REF!</definedName>
    <definedName name="MATERIAIS">#REF!</definedName>
    <definedName name="Materiais2">#N/A</definedName>
    <definedName name="Materiais3">#N/A</definedName>
    <definedName name="MATERIAL">#REF!</definedName>
    <definedName name="material_1" localSheetId="2">{#NAME?}</definedName>
    <definedName name="material_1">{#NAME?}</definedName>
    <definedName name="material_10">"$#REF!.$A$3:$F$120"</definedName>
    <definedName name="material_4">#REF!</definedName>
    <definedName name="material_4_2">#N/A</definedName>
    <definedName name="material_6">#REF!</definedName>
    <definedName name="material_6_2">#N/A</definedName>
    <definedName name="material_7">#REF!</definedName>
    <definedName name="material_7_2">#N/A</definedName>
    <definedName name="material_8">#REF!</definedName>
    <definedName name="material_8_2">#N/A</definedName>
    <definedName name="material_9">#REF!</definedName>
    <definedName name="material_9_2">#N/A</definedName>
    <definedName name="MATERIAS">#N/A</definedName>
    <definedName name="matriz" localSheetId="2">#REF!</definedName>
    <definedName name="matriz">'BDI Lamartine'!$Q$17:$V$21</definedName>
    <definedName name="matriz2" localSheetId="2">#REF!</definedName>
    <definedName name="matriz2">'BDI Lamartine'!$Q$23:$V$27</definedName>
    <definedName name="MATRIZlimpa">#REF!</definedName>
    <definedName name="MAU">#REF!</definedName>
    <definedName name="Max" hidden="1">COUNTIF(#REF!,"&lt;&gt;0")+3</definedName>
    <definedName name="MB">#REF!</definedName>
    <definedName name="MBF">#REF!</definedName>
    <definedName name="MBQ">#REF!</definedName>
    <definedName name="MBQA">#REF!</definedName>
    <definedName name="MBQT">#REF!</definedName>
    <definedName name="MBR">#REF!</definedName>
    <definedName name="MBUF">#REF!</definedName>
    <definedName name="MBUFW">#REF!</definedName>
    <definedName name="MBUFWA">#REF!</definedName>
    <definedName name="MBUQ">#REF!</definedName>
    <definedName name="MBUQW">#REF!</definedName>
    <definedName name="MBUQWA">#REF!</definedName>
    <definedName name="MD">#REF!</definedName>
    <definedName name="MECANICAS">#REF!</definedName>
    <definedName name="MED">#REF!</definedName>
    <definedName name="MEDD">#REF!</definedName>
    <definedName name="Medição">#REF!</definedName>
    <definedName name="Medição_2">#N/A</definedName>
    <definedName name="Medição_25">#REF!</definedName>
    <definedName name="Medição_4">#REF!</definedName>
    <definedName name="MEDICAO7">#N/A</definedName>
    <definedName name="Mediçãoo">#REF!</definedName>
    <definedName name="MedMês95">#N/A</definedName>
    <definedName name="MeioFio03">#N/A</definedName>
    <definedName name="MeioFioXLS">#N/A</definedName>
    <definedName name="MES">#REF!</definedName>
    <definedName name="mês">#REF!</definedName>
    <definedName name="mes_10">#REF!</definedName>
    <definedName name="mes_12">#REF!</definedName>
    <definedName name="mes_4">#REF!</definedName>
    <definedName name="mes_9">#REF!</definedName>
    <definedName name="Meses">#REF!,#REF!,#REF!,#REF!,#REF!,#REF!,#REF!,#REF!,#REF!,#REF!,#REF!,#REF!</definedName>
    <definedName name="mesoestrutura">#REF!</definedName>
    <definedName name="mesoestrutura_1">#REF!</definedName>
    <definedName name="mesoestrutura_10">#REF!</definedName>
    <definedName name="mesoestrutura_12">#REF!</definedName>
    <definedName name="mesoestrutura_2">#REF!</definedName>
    <definedName name="mesoestrutura_3">#REF!</definedName>
    <definedName name="mesoestrutura_4">#REF!</definedName>
    <definedName name="mesoestrutura_9">#REF!</definedName>
    <definedName name="Meu">#REF!</definedName>
    <definedName name="Meu_10">#REF!</definedName>
    <definedName name="Meu_12">#REF!</definedName>
    <definedName name="Meu_3">#REF!</definedName>
    <definedName name="Meu_9">#REF!</definedName>
    <definedName name="MF">#REF!</definedName>
    <definedName name="MG">#REF!</definedName>
    <definedName name="MGUG">#N/A</definedName>
    <definedName name="MGUG_10">#N/A</definedName>
    <definedName name="MGUG_11">#N/A</definedName>
    <definedName name="MGUG_12">#N/A</definedName>
    <definedName name="MGUG_13">#N/A</definedName>
    <definedName name="MGUG_14">#N/A</definedName>
    <definedName name="MGUG_15">#N/A</definedName>
    <definedName name="MGUG_16">#N/A</definedName>
    <definedName name="MGUG_17">#N/A</definedName>
    <definedName name="MGUG_18">#N/A</definedName>
    <definedName name="MGUG_2">#N/A</definedName>
    <definedName name="MGUG_5">#N/A</definedName>
    <definedName name="MGUG_6">#N/A</definedName>
    <definedName name="MGUG_7">#N/A</definedName>
    <definedName name="MGUG_8">#N/A</definedName>
    <definedName name="MGUG_9">#N/A</definedName>
    <definedName name="Micro">#REF!</definedName>
    <definedName name="MINIMO">#REF!</definedName>
    <definedName name="MM">#N/A</definedName>
    <definedName name="MNCDF">#N/A</definedName>
    <definedName name="MNM">#REF!</definedName>
    <definedName name="MO" hidden="1">#REF!</definedName>
    <definedName name="Mob" hidden="1">#REF!</definedName>
    <definedName name="Mod.Contr.COmb.Posto">#N/A</definedName>
    <definedName name="mod1.ext">#N/A</definedName>
    <definedName name="Modelo" hidden="1">#REF!</definedName>
    <definedName name="MODEXT">#N/A</definedName>
    <definedName name="módulo1.Extenso">#N/A</definedName>
    <definedName name="módulo1.Extenso_25">#N/A</definedName>
    <definedName name="módulo1.Extenso_27">#N/A</definedName>
    <definedName name="módulo1.Extenso_28">#N/A</definedName>
    <definedName name="módulo1.Extenso_29">#N/A</definedName>
    <definedName name="módulo1.Extenso_31">#N/A</definedName>
    <definedName name="módulo1.Extenso_37">#N/A</definedName>
    <definedName name="módulo1.Extenso_4">#N/A</definedName>
    <definedName name="módulo1.Extenso_43" localSheetId="2">_PAG1</definedName>
    <definedName name="módulo1.Extenso_43">_PAG1</definedName>
    <definedName name="módulo1_Extenso">#N/A</definedName>
    <definedName name="MODULO1EXTENSO">#N/A</definedName>
    <definedName name="modulo2.Extenso">#N/A</definedName>
    <definedName name="MODULO2EXTENSO3">#N/A</definedName>
    <definedName name="Modulo3">#N/A</definedName>
    <definedName name="Moeda">#REF!</definedName>
    <definedName name="MoedaVal">#REF!</definedName>
    <definedName name="MOME">#N/A</definedName>
    <definedName name="MOME_2">NA()</definedName>
    <definedName name="MOTONIVELADORA">#N/A</definedName>
    <definedName name="MOTORISTA">#REF!</definedName>
    <definedName name="Movimento">#REF!</definedName>
    <definedName name="Movimento_2">#N/A</definedName>
    <definedName name="MP" hidden="1">#REF!</definedName>
    <definedName name="MSICRO">#REF!</definedName>
    <definedName name="MT__DEPARTAMENTO_NACIONAL_DE_ESTRADAS_DE_RODAGEM">#REF!</definedName>
    <definedName name="N">#REF!</definedName>
    <definedName name="N.">#REF!</definedName>
    <definedName name="N..">#REF!</definedName>
    <definedName name="N28JANTA">#REF!</definedName>
    <definedName name="NAOOO">#REF!</definedName>
    <definedName name="Natal">#N/A</definedName>
    <definedName name="NATUREZA">#REF!</definedName>
    <definedName name="NColunas">#REF!</definedName>
    <definedName name="NCOMPOSICOES">2</definedName>
    <definedName name="NLEq" hidden="1">4</definedName>
    <definedName name="NLinhasPagina">#REF!</definedName>
    <definedName name="NLinhasRodape">#REF!</definedName>
    <definedName name="NLMo" hidden="1">6</definedName>
    <definedName name="NLMp" hidden="1">5</definedName>
    <definedName name="NLTr" hidden="1">3</definedName>
    <definedName name="nn">#N/A</definedName>
    <definedName name="Nomes">#REF!</definedName>
    <definedName name="NOQ_4348">#REF!</definedName>
    <definedName name="Nossa_Senhora">#N/A</definedName>
    <definedName name="NOVA">#REF!</definedName>
    <definedName name="novo">#N/A</definedName>
    <definedName name="Novo1">"plan1"</definedName>
    <definedName name="NTEI">'[1]PRO-08'!#REF!</definedName>
    <definedName name="NTEI_10">#N/A</definedName>
    <definedName name="NTEI_11">#N/A</definedName>
    <definedName name="NTEI_12">#N/A</definedName>
    <definedName name="NTEI_13">#N/A</definedName>
    <definedName name="NTEI_14">#N/A</definedName>
    <definedName name="NTEI_15">#N/A</definedName>
    <definedName name="NTEI_16">#N/A</definedName>
    <definedName name="NTEI_17">#N/A</definedName>
    <definedName name="NTEI_18">#N/A</definedName>
    <definedName name="NTEI_5">#N/A</definedName>
    <definedName name="NTEI_6">#N/A</definedName>
    <definedName name="NTEI_7">#N/A</definedName>
    <definedName name="NTEI_8">#N/A</definedName>
    <definedName name="ntonio">#N/A</definedName>
    <definedName name="NTONIO2">#N/A</definedName>
    <definedName name="NUMED">#REF!</definedName>
    <definedName name="NUMERO">#REF!</definedName>
    <definedName name="o">#N/A</definedName>
    <definedName name="o_10">#N/A</definedName>
    <definedName name="o_11">#N/A</definedName>
    <definedName name="o_12">#N/A</definedName>
    <definedName name="o_13">#N/A</definedName>
    <definedName name="o_14">#N/A</definedName>
    <definedName name="o_15">#N/A</definedName>
    <definedName name="o_16">#N/A</definedName>
    <definedName name="o_17">#N/A</definedName>
    <definedName name="o_18">#N/A</definedName>
    <definedName name="o_2">#N/A</definedName>
    <definedName name="o_5">#N/A</definedName>
    <definedName name="o_6">#N/A</definedName>
    <definedName name="o_7">#N/A</definedName>
    <definedName name="o_8">#N/A</definedName>
    <definedName name="o_9">#N/A</definedName>
    <definedName name="oae_1">#REF!</definedName>
    <definedName name="oae_10">#REF!</definedName>
    <definedName name="oae_12">#REF!</definedName>
    <definedName name="oae_2">#REF!</definedName>
    <definedName name="oae_3">#REF!</definedName>
    <definedName name="oae_4">#REF!</definedName>
    <definedName name="oae_9">#REF!</definedName>
    <definedName name="OAE_MAR94">#REF!</definedName>
    <definedName name="Obra" hidden="1">""</definedName>
    <definedName name="OI">#N/A</definedName>
    <definedName name="ola">#N/A</definedName>
    <definedName name="OLIMPIO">#N/A</definedName>
    <definedName name="ONIAS">#N/A</definedName>
    <definedName name="ONIAS_2">NA()</definedName>
    <definedName name="onibus">#N/A</definedName>
    <definedName name="OnOff" hidden="1">"ON"</definedName>
    <definedName name="OPA">'[1]PRO-08'!#REF!</definedName>
    <definedName name="OPA_10">#N/A</definedName>
    <definedName name="OPA_11">#N/A</definedName>
    <definedName name="OPA_12">#N/A</definedName>
    <definedName name="OPA_13">#N/A</definedName>
    <definedName name="OPA_14">#N/A</definedName>
    <definedName name="OPA_15">#N/A</definedName>
    <definedName name="OPA_16">#N/A</definedName>
    <definedName name="OPA_17">#N/A</definedName>
    <definedName name="OPA_18">#N/A</definedName>
    <definedName name="OPA_5">#N/A</definedName>
    <definedName name="OPA_6">#N/A</definedName>
    <definedName name="OPA_7">#N/A</definedName>
    <definedName name="OPA_8">#N/A</definedName>
    <definedName name="oracle">#REF!</definedName>
    <definedName name="oracle_2">#N/A</definedName>
    <definedName name="orcamento">#REF!</definedName>
    <definedName name="orçamrest" localSheetId="2" hidden="1">{#N/A,#N/A,TRUE,"Serviços"}</definedName>
    <definedName name="orçamrest" hidden="1">{#N/A,#N/A,TRUE,"Serviços"}</definedName>
    <definedName name="orçamrestt" localSheetId="2" hidden="1">{#N/A,#N/A,TRUE,"Serviços"}</definedName>
    <definedName name="orçamrestt" hidden="1">{#N/A,#N/A,TRUE,"Serviços"}</definedName>
    <definedName name="orcrig">#REF!</definedName>
    <definedName name="Ordem" hidden="1">#REF!</definedName>
    <definedName name="Origem" hidden="1">#REF!</definedName>
    <definedName name="OUTA">#REF!</definedName>
    <definedName name="OUTR">#REF!</definedName>
    <definedName name="OUTUBRO">#N/A</definedName>
    <definedName name="OUTUBRO_10">#N/A</definedName>
    <definedName name="OUTUBRO_11">#N/A</definedName>
    <definedName name="OUTUBRO_12">#N/A</definedName>
    <definedName name="OUTUBRO_13">#N/A</definedName>
    <definedName name="OUTUBRO_14">#N/A</definedName>
    <definedName name="OUTUBRO_15">#N/A</definedName>
    <definedName name="OUTUBRO_16">#N/A</definedName>
    <definedName name="OUTUBRO_17">#N/A</definedName>
    <definedName name="OUTUBRO_18">#N/A</definedName>
    <definedName name="OUTUBRO_2">#N/A</definedName>
    <definedName name="OUTUBRO_5">#N/A</definedName>
    <definedName name="OUTUBRO_6">#N/A</definedName>
    <definedName name="OUTUBRO_7">#N/A</definedName>
    <definedName name="OUTUBRO_8">#N/A</definedName>
    <definedName name="OUTUBRO_9">#N/A</definedName>
    <definedName name="OVER_FINAN">#REF!</definedName>
    <definedName name="OVERHEAD">#REF!</definedName>
    <definedName name="P">#REF!</definedName>
    <definedName name="P_Rep">#N/A</definedName>
    <definedName name="PACAP20MBQ">#REF!</definedName>
    <definedName name="PACM30IMP">#REF!</definedName>
    <definedName name="PACM30RP">#REF!</definedName>
    <definedName name="PACM30TB">#REF!</definedName>
    <definedName name="PAEMULCS">#REF!</definedName>
    <definedName name="PAEMULTSD">#REF!</definedName>
    <definedName name="PAEMULTSS">#REF!</definedName>
    <definedName name="PANTANAL">#N/A</definedName>
    <definedName name="parametros">#REF!</definedName>
    <definedName name="parametross">#REF!</definedName>
    <definedName name="PARG">#REF!</definedName>
    <definedName name="PARL1CLAMAG">#REF!</definedName>
    <definedName name="PARL1CMBF">#REF!</definedName>
    <definedName name="PARR1CPL">#REF!</definedName>
    <definedName name="PARR1CST">#REF!</definedName>
    <definedName name="pass">#N/A</definedName>
    <definedName name="PassaExtenso">NA()</definedName>
    <definedName name="PassaExtenso___0">NA()</definedName>
    <definedName name="PassaExtenso___0_16">#N/A</definedName>
    <definedName name="PassaExtenso___0_4">#N/A</definedName>
    <definedName name="PassaExtenso___2">NA()</definedName>
    <definedName name="PassaExtenso___3">NA()</definedName>
    <definedName name="PassaExtenso___4">NA()</definedName>
    <definedName name="PassaExtenso___6">NA()</definedName>
    <definedName name="PassaExtenso___7">NA()</definedName>
    <definedName name="PassaExtenso___8">NA()</definedName>
    <definedName name="PassaExtenso_1">#N/A</definedName>
    <definedName name="PassaExtenso_1_1">#N/A</definedName>
    <definedName name="PassaExtenso_1_1_1">NA()</definedName>
    <definedName name="PassaExtenso_1_1_33">#N/A</definedName>
    <definedName name="PassaExtenso_1_1_33_1">NA()</definedName>
    <definedName name="PassaExtenso_1_1_35">#N/A</definedName>
    <definedName name="PassaExtenso_1_1_35_1">NA()</definedName>
    <definedName name="PassaExtenso_1_2">#N/A</definedName>
    <definedName name="PassaExtenso_1_2_33">#N/A</definedName>
    <definedName name="PassaExtenso_1_2_35">#N/A</definedName>
    <definedName name="PassaExtenso_1_3">#N/A</definedName>
    <definedName name="PassaExtenso_1_3_33">#N/A</definedName>
    <definedName name="PassaExtenso_1_3_35">#N/A</definedName>
    <definedName name="PassaExtenso_1_4">#N/A</definedName>
    <definedName name="PassaExtenso_1_4_33">#N/A</definedName>
    <definedName name="PassaExtenso_1_4_35">#N/A</definedName>
    <definedName name="PassaExtenso_10">#N/A</definedName>
    <definedName name="PassaExtenso_11">#N/A</definedName>
    <definedName name="PassaExtenso_12">#N/A</definedName>
    <definedName name="PassaExtenso_13">#N/A</definedName>
    <definedName name="PassaExtenso_15">#N/A</definedName>
    <definedName name="PassaExtenso_16">#N/A</definedName>
    <definedName name="PassaExtenso_17">#N/A</definedName>
    <definedName name="PassaExtenso_18">#N/A</definedName>
    <definedName name="PassaExtenso_19">#N/A</definedName>
    <definedName name="PassaExtenso_2">#N/A</definedName>
    <definedName name="PassaExtenso_2_1">#N/A</definedName>
    <definedName name="PassaExtenso_2_1_1">"#NAME!PassaExtenso"</definedName>
    <definedName name="PassaExtenso_2_1_33">#N/A</definedName>
    <definedName name="PassaExtenso_2_1_35">#N/A</definedName>
    <definedName name="PassaExtenso_2_2">#N/A</definedName>
    <definedName name="PassaExtenso_2_2_33">#N/A</definedName>
    <definedName name="PassaExtenso_2_2_35">#N/A</definedName>
    <definedName name="PassaExtenso_2_3">#N/A</definedName>
    <definedName name="PassaExtenso_2_3_33">#N/A</definedName>
    <definedName name="PassaExtenso_2_3_35">#N/A</definedName>
    <definedName name="PassaExtenso_2_33">#N/A</definedName>
    <definedName name="PassaExtenso_2_34">#N/A</definedName>
    <definedName name="PassaExtenso_2_35">#N/A</definedName>
    <definedName name="PassaExtenso_2_4">#N/A</definedName>
    <definedName name="PassaExtenso_2_4_33">#N/A</definedName>
    <definedName name="PassaExtenso_2_4_35">#N/A</definedName>
    <definedName name="PassaExtenso_21">#N/A</definedName>
    <definedName name="PassaExtenso_21_11">#N/A</definedName>
    <definedName name="PassaExtenso_21_13">#N/A</definedName>
    <definedName name="PassaExtenso_21_19">#N/A</definedName>
    <definedName name="PassaExtenso_21_2">#N/A</definedName>
    <definedName name="PassaExtenso_21_3">#N/A</definedName>
    <definedName name="PassaExtenso_21_4">#N/A</definedName>
    <definedName name="PassaExtenso_21_4_19">#N/A</definedName>
    <definedName name="PassaExtenso_21_7">#N/A</definedName>
    <definedName name="PassaExtenso_22">"#NAME!PassaExtenso"</definedName>
    <definedName name="PassaExtenso_23">"#NAME!PassaExtenso"</definedName>
    <definedName name="PassaExtenso_25">#N/A</definedName>
    <definedName name="PassaExtenso_25_11">#N/A</definedName>
    <definedName name="PassaExtenso_25_13">#N/A</definedName>
    <definedName name="PassaExtenso_25_19">#N/A</definedName>
    <definedName name="PassaExtenso_25_2">#N/A</definedName>
    <definedName name="PassaExtenso_25_3">#N/A</definedName>
    <definedName name="PassaExtenso_25_4">#N/A</definedName>
    <definedName name="PassaExtenso_25_4_19">#N/A</definedName>
    <definedName name="PassaExtenso_25_7">#N/A</definedName>
    <definedName name="PassaExtenso_27">#N/A</definedName>
    <definedName name="PassaExtenso_29">#N/A</definedName>
    <definedName name="PassaExtenso_3">#N/A</definedName>
    <definedName name="PassaExtenso_3_1">#N/A</definedName>
    <definedName name="PassaExtenso_3_1_1">"#NAME!PassaExtenso"</definedName>
    <definedName name="PassaExtenso_3_1_33">#N/A</definedName>
    <definedName name="PassaExtenso_3_1_35">#N/A</definedName>
    <definedName name="PassaExtenso_3_2">#N/A</definedName>
    <definedName name="PassaExtenso_3_2_33">#N/A</definedName>
    <definedName name="PassaExtenso_3_2_35">#N/A</definedName>
    <definedName name="PassaExtenso_3_3">#N/A</definedName>
    <definedName name="PassaExtenso_3_3_33">#N/A</definedName>
    <definedName name="PassaExtenso_3_3_35">#N/A</definedName>
    <definedName name="PassaExtenso_3_33">#N/A</definedName>
    <definedName name="PassaExtenso_3_35">#N/A</definedName>
    <definedName name="PassaExtenso_3_4">#N/A</definedName>
    <definedName name="PassaExtenso_3_4_33">#N/A</definedName>
    <definedName name="PassaExtenso_3_4_35">#N/A</definedName>
    <definedName name="PassaExtenso_34">#N/A</definedName>
    <definedName name="PassaExtenso_34_11">#N/A</definedName>
    <definedName name="PassaExtenso_34_13">#N/A</definedName>
    <definedName name="PassaExtenso_34_19">#N/A</definedName>
    <definedName name="PassaExtenso_34_2">#N/A</definedName>
    <definedName name="PassaExtenso_34_3">#N/A</definedName>
    <definedName name="PassaExtenso_34_4">#N/A</definedName>
    <definedName name="PassaExtenso_34_4_19">#N/A</definedName>
    <definedName name="PassaExtenso_34_7">#N/A</definedName>
    <definedName name="PassaExtenso_38">#N/A</definedName>
    <definedName name="PassaExtenso_38_11">#N/A</definedName>
    <definedName name="PassaExtenso_38_13">#N/A</definedName>
    <definedName name="PassaExtenso_38_19">#N/A</definedName>
    <definedName name="PassaExtenso_38_2">#N/A</definedName>
    <definedName name="PassaExtenso_38_3">#N/A</definedName>
    <definedName name="PassaExtenso_38_4">#N/A</definedName>
    <definedName name="PassaExtenso_38_4_19">#N/A</definedName>
    <definedName name="PassaExtenso_38_7">#N/A</definedName>
    <definedName name="PassaExtenso_4">#N/A</definedName>
    <definedName name="PassaExtenso_4_1">#N/A</definedName>
    <definedName name="PassaExtenso_4_1_33">#N/A</definedName>
    <definedName name="PassaExtenso_4_1_35">#N/A</definedName>
    <definedName name="PassaExtenso_4_2">#N/A</definedName>
    <definedName name="PassaExtenso_4_2_33">#N/A</definedName>
    <definedName name="PassaExtenso_4_2_35">#N/A</definedName>
    <definedName name="PassaExtenso_4_3">#N/A</definedName>
    <definedName name="PassaExtenso_4_3_33">#N/A</definedName>
    <definedName name="PassaExtenso_4_3_35">#N/A</definedName>
    <definedName name="PassaExtenso_4_33">#N/A</definedName>
    <definedName name="PassaExtenso_4_35">#N/A</definedName>
    <definedName name="PassaExtenso_4_4">#N/A</definedName>
    <definedName name="PassaExtenso_4_4_33">#N/A</definedName>
    <definedName name="PassaExtenso_4_4_35">#N/A</definedName>
    <definedName name="PassaExtenso_5">#N/A</definedName>
    <definedName name="PassaExtenso_6">"#NAME!PassaExtenso"</definedName>
    <definedName name="PassaExtenso_7">"#NAME!PassaExtenso"</definedName>
    <definedName name="PassaExtenso_9">#N/A</definedName>
    <definedName name="PASSAGEIROS">#REF!</definedName>
    <definedName name="PAULO">#N/A</definedName>
    <definedName name="PAUTO">#REF!</definedName>
    <definedName name="PAV_MAR94">#REF!</definedName>
    <definedName name="PAVCONC">#N/A</definedName>
    <definedName name="pavimentacao">#REF!</definedName>
    <definedName name="pavimentacao_1">#REF!</definedName>
    <definedName name="pavimentacao_10">#REF!</definedName>
    <definedName name="pavimentacao_12">#REF!</definedName>
    <definedName name="pavimentacao_2">#REF!</definedName>
    <definedName name="pavimentacao_3">#REF!</definedName>
    <definedName name="pavimentacao_4">#REF!</definedName>
    <definedName name="pavimentacao_9">#REF!</definedName>
    <definedName name="Payment_Needed">"Pagamento necessário"</definedName>
    <definedName name="PCAI">#REF!</definedName>
    <definedName name="PCAP20">#REF!</definedName>
    <definedName name="PCCARR">#REF!</definedName>
    <definedName name="PCCP">#REF!</definedName>
    <definedName name="PCD">#REF!</definedName>
    <definedName name="PCDF">#REF!</definedName>
    <definedName name="PCMN">#REF!</definedName>
    <definedName name="PCS">#REF!</definedName>
    <definedName name="PCSA">#REF!</definedName>
    <definedName name="PCST">#REF!</definedName>
    <definedName name="PDBU">#REF!</definedName>
    <definedName name="PDCA">#REF!</definedName>
    <definedName name="PEA">#REF!</definedName>
    <definedName name="PEJ">#REF!</definedName>
    <definedName name="PEMN">#REF!</definedName>
    <definedName name="PEN">#REF!</definedName>
    <definedName name="Peneiramento">#REF!</definedName>
    <definedName name="PercResid.">#REF!</definedName>
    <definedName name="PERNANBUCO">#N/A</definedName>
    <definedName name="pesquisa">#REF!</definedName>
    <definedName name="pesquisa_2">#N/A</definedName>
    <definedName name="pesquisa_25">#REF!</definedName>
    <definedName name="pesquisa_4">#REF!</definedName>
    <definedName name="pesquisaa">#REF!</definedName>
    <definedName name="PESSO">#REF!</definedName>
    <definedName name="PESSO_25">#REF!</definedName>
    <definedName name="pessoal">#REF!</definedName>
    <definedName name="pessoal_1">"#REF!"</definedName>
    <definedName name="PG">#REF!</definedName>
    <definedName name="PGP">#REF!</definedName>
    <definedName name="picole">#N/A</definedName>
    <definedName name="Pintura">#REF!</definedName>
    <definedName name="pipa">#N/A</definedName>
    <definedName name="PISTA" localSheetId="2" hidden="1">{#N/A,#N/A,TRUE,"Serviços"}</definedName>
    <definedName name="PISTA" hidden="1">{#N/A,#N/A,TRUE,"Serviços"}</definedName>
    <definedName name="PISTAPDLD">#REF!</definedName>
    <definedName name="PISTAPDLE">#REF!</definedName>
    <definedName name="PISTAPELD">#REF!</definedName>
    <definedName name="PISTAPELE">#REF!</definedName>
    <definedName name="PIV">#REF!</definedName>
    <definedName name="pk">#N/A</definedName>
    <definedName name="pk_10">#N/A</definedName>
    <definedName name="pk_11">#N/A</definedName>
    <definedName name="pk_12">#N/A</definedName>
    <definedName name="pk_13">#N/A</definedName>
    <definedName name="pk_14">#N/A</definedName>
    <definedName name="pk_15">#N/A</definedName>
    <definedName name="pk_16">#N/A</definedName>
    <definedName name="pk_17">#N/A</definedName>
    <definedName name="pk_18">#N/A</definedName>
    <definedName name="pk_2">#N/A</definedName>
    <definedName name="pk_5">#N/A</definedName>
    <definedName name="pk_6">#N/A</definedName>
    <definedName name="pk_7">#N/A</definedName>
    <definedName name="pk_8">#N/A</definedName>
    <definedName name="pk_9">#N/A</definedName>
    <definedName name="PL">#REF!</definedName>
    <definedName name="pl_1">#N/A</definedName>
    <definedName name="PL_10">#N/A</definedName>
    <definedName name="PL_11">#N/A</definedName>
    <definedName name="PL_12">#N/A</definedName>
    <definedName name="PL_13">#N/A</definedName>
    <definedName name="PL_14">#N/A</definedName>
    <definedName name="PL_15">#N/A</definedName>
    <definedName name="PL_16">#N/A</definedName>
    <definedName name="PL_17">#N/A</definedName>
    <definedName name="PL_18">#N/A</definedName>
    <definedName name="PL_2">#N/A</definedName>
    <definedName name="PL_25">#REF!</definedName>
    <definedName name="PL_4">#REF!</definedName>
    <definedName name="PL_5">#N/A</definedName>
    <definedName name="PL_6">#N/A</definedName>
    <definedName name="PL_7">#N/A</definedName>
    <definedName name="PL_8">#N/A</definedName>
    <definedName name="PL_9">#N/A</definedName>
    <definedName name="PL1_2">#N/A</definedName>
    <definedName name="PL1_25">#REF!</definedName>
    <definedName name="PLA">#REF!</definedName>
    <definedName name="PLACA">#REF!</definedName>
    <definedName name="placas">#N/A</definedName>
    <definedName name="PLAN">#N/A</definedName>
    <definedName name="Plan1" hidden="1">#REF!</definedName>
    <definedName name="PLANEJADA">#REF!</definedName>
    <definedName name="PLANILHA" localSheetId="2" hidden="1">{#N/A,#N/A,TRUE,"Serviços"}</definedName>
    <definedName name="PLANILHA" hidden="1">{#N/A,#N/A,TRUE,"Serviços"}</definedName>
    <definedName name="PlanilhasOriginais">#REF!</definedName>
    <definedName name="PLBU">#REF!</definedName>
    <definedName name="PLCD">#REF!</definedName>
    <definedName name="PLCD97">#REF!</definedName>
    <definedName name="PLDA">#REF!</definedName>
    <definedName name="PLIQ">#REF!</definedName>
    <definedName name="pliq1">#REF!</definedName>
    <definedName name="PLL">#REF!</definedName>
    <definedName name="PLMBUQ">#REF!</definedName>
    <definedName name="PLPTE">#REF!</definedName>
    <definedName name="PLSM">#REF!</definedName>
    <definedName name="PLT">#REF!</definedName>
    <definedName name="PLVC">#REF!</definedName>
    <definedName name="PLVD">#REF!</definedName>
    <definedName name="PLW">#REF!</definedName>
    <definedName name="PLWA">#REF!</definedName>
    <definedName name="PMBF">#REF!</definedName>
    <definedName name="PMBQ">#REF!</definedName>
    <definedName name="PMBQA">#REF!</definedName>
    <definedName name="PMBQT">#REF!</definedName>
    <definedName name="PMD">#REF!</definedName>
    <definedName name="PONTE">#REF!</definedName>
    <definedName name="Ponte_31" localSheetId="2">AGREGADO_6_19</definedName>
    <definedName name="Ponte_31">AGREGADO_6_19</definedName>
    <definedName name="ponto">#N/A</definedName>
    <definedName name="Posição" hidden="1">#REF!</definedName>
    <definedName name="POSTO">#N/A</definedName>
    <definedName name="POSTO1">#N/A</definedName>
    <definedName name="potencia">#REF!</definedName>
    <definedName name="PPEN">#REF!</definedName>
    <definedName name="PPL">#REF!</definedName>
    <definedName name="PPLA">#REF!</definedName>
    <definedName name="PPLT">#REF!</definedName>
    <definedName name="PPP">#REF!</definedName>
    <definedName name="PRA">#REF!</definedName>
    <definedName name="Prazo">#REF!</definedName>
    <definedName name="PRBQ">#REF!</definedName>
    <definedName name="PRCB">#REF!</definedName>
    <definedName name="PRCC">#REF!</definedName>
    <definedName name="PRCCL">#REF!</definedName>
    <definedName name="Prd" hidden="1">#N/A</definedName>
    <definedName name="PrdAux" hidden="1">#N/A</definedName>
    <definedName name="PRDM">#REF!</definedName>
    <definedName name="PREC">#REF!</definedName>
    <definedName name="Preço_Improd.">#REF!</definedName>
    <definedName name="Preço_parcial">#REF!</definedName>
    <definedName name="Preço_prod.">#REF!</definedName>
    <definedName name="preco1">#REF!</definedName>
    <definedName name="PREÇOS">#REF!</definedName>
    <definedName name="PREÇOS_10">#REF!</definedName>
    <definedName name="PREÇOS_17">#REF!</definedName>
    <definedName name="PREÇOS_6">#REF!</definedName>
    <definedName name="PREÇOS_7">#REF!</definedName>
    <definedName name="PREÇOS_8">#REF!</definedName>
    <definedName name="PREÇOS_9">#REF!</definedName>
    <definedName name="PRECP">#REF!</definedName>
    <definedName name="PRECREV">#REF!</definedName>
    <definedName name="PREMN">#REF!</definedName>
    <definedName name="PRGC">#REF!</definedName>
    <definedName name="primeira">#REF!</definedName>
    <definedName name="primeira_3">#REF!</definedName>
    <definedName name="primeira_4">#REF!</definedName>
    <definedName name="primeira_5">#REF!</definedName>
    <definedName name="primeiraa">#REF!</definedName>
    <definedName name="PrimeiraCamadaFinal">#REF!</definedName>
    <definedName name="PRINC.">#REF!</definedName>
    <definedName name="Print">[5]QuQuant!#REF!</definedName>
    <definedName name="Print_Area_MI">#REF!</definedName>
    <definedName name="Print_Area_MI_1">#REF!</definedName>
    <definedName name="Print_Area_MI_1_1">#REF!</definedName>
    <definedName name="Print_Area_MI_1_10">#REF!</definedName>
    <definedName name="Print_Area_MI_1_12">#REF!</definedName>
    <definedName name="Print_Area_MI_1_9">#REF!</definedName>
    <definedName name="Print_Area_MI_10">#REF!</definedName>
    <definedName name="Print_Area_MI_11">"$#REF!.$A$8:$G$165"</definedName>
    <definedName name="Print_Area_MI_12">#REF!</definedName>
    <definedName name="Print_Area_MI_13">#REF!</definedName>
    <definedName name="Print_Area_MI_14">#REF!</definedName>
    <definedName name="Print_Area_MI_15">#REF!</definedName>
    <definedName name="Print_Area_MI_18">"$#REF!.$A$6:$G$170"</definedName>
    <definedName name="Print_Area_MI_19">#REF!</definedName>
    <definedName name="Print_Area_MI_2">#REF!</definedName>
    <definedName name="Print_Area_MI_21">#REF!</definedName>
    <definedName name="Print_Area_MI_21_10">"$#REF!.$A$6:$G$177"</definedName>
    <definedName name="Print_Area_MI_21_18">"$#REF!.$A$6:$G$177"</definedName>
    <definedName name="Print_Area_MI_21_19">#REF!</definedName>
    <definedName name="Print_Area_MI_25">#REF!</definedName>
    <definedName name="Print_Area_MI_3">#REF!</definedName>
    <definedName name="Print_Area_MI_3_1">#REF!</definedName>
    <definedName name="Print_Area_MI_3_10">#REF!</definedName>
    <definedName name="Print_Area_MI_3_12">#REF!</definedName>
    <definedName name="Print_Area_MI_3_9">#REF!</definedName>
    <definedName name="Print_Area_MI_4">#REF!</definedName>
    <definedName name="Print_Area_MI_5">#REF!</definedName>
    <definedName name="Print_Area_MI_6">#REF!</definedName>
    <definedName name="Print_Area_MI_7">#REF!</definedName>
    <definedName name="Print_Area_MI_9">#REF!</definedName>
    <definedName name="Print_Area_MII">#REF!</definedName>
    <definedName name="PRINT_TITLES_MI">#REF!</definedName>
    <definedName name="PRINT_TITLES_MI_1">"#REF!"</definedName>
    <definedName name="PRINT_TITLES_MI_10">#REF!</definedName>
    <definedName name="PRINT_TITLES_MI_11">"$#REF!.$A$1:$IV$7"</definedName>
    <definedName name="PRINT_TITLES_MI_12">#REF!</definedName>
    <definedName name="PRINT_TITLES_MI_13">#REF!</definedName>
    <definedName name="PRINT_TITLES_MI_14">#REF!</definedName>
    <definedName name="PRINT_TITLES_MI_15">#REF!</definedName>
    <definedName name="PRINT_TITLES_MI_18">"$#REF!.$A$1:$IV$5"</definedName>
    <definedName name="PRINT_TITLES_MI_19">#REF!</definedName>
    <definedName name="PRINT_TITLES_MI_2">#REF!</definedName>
    <definedName name="PRINT_TITLES_MI_3">#REF!</definedName>
    <definedName name="PRINT_TITLES_MI_3_1">#REF!</definedName>
    <definedName name="PRINT_TITLES_MI_3_10">#REF!</definedName>
    <definedName name="PRINT_TITLES_MI_3_12">#REF!</definedName>
    <definedName name="PRINT_TITLES_MI_3_9">#REF!</definedName>
    <definedName name="PRINT_TITLES_MI_4">#REF!</definedName>
    <definedName name="PRINT_TITLES_MI_9">#REF!</definedName>
    <definedName name="PRINT_TITLES_MII">#REF!</definedName>
    <definedName name="PRM1C">#REF!</definedName>
    <definedName name="PRMN">#REF!</definedName>
    <definedName name="PROD_1" localSheetId="2" hidden="1">{#N/A,#N/A,TRUE,"Serviços"}</definedName>
    <definedName name="PROD_1" hidden="1">{#N/A,#N/A,TRUE,"Serviços"}</definedName>
    <definedName name="PROD_11" localSheetId="2" hidden="1">{#N/A,#N/A,TRUE,"Serviços"}</definedName>
    <definedName name="PROD_11" hidden="1">{#N/A,#N/A,TRUE,"Serviços"}</definedName>
    <definedName name="ProdAnexo">#REF!</definedName>
    <definedName name="ProdNome">#REF!</definedName>
    <definedName name="produção">#REF!</definedName>
    <definedName name="PRODUÇÃO.JAN">#N/A</definedName>
    <definedName name="PRODUÇÃO.JAN_10">#N/A</definedName>
    <definedName name="PRODUÇÃO.JAN_11">#N/A</definedName>
    <definedName name="PRODUÇÃO.JAN_12">#N/A</definedName>
    <definedName name="PRODUÇÃO.JAN_13">#N/A</definedName>
    <definedName name="PRODUÇÃO.JAN_14">#N/A</definedName>
    <definedName name="PRODUÇÃO.JAN_15">#N/A</definedName>
    <definedName name="PRODUÇÃO.JAN_16">#N/A</definedName>
    <definedName name="PRODUÇÃO.JAN_17">#N/A</definedName>
    <definedName name="PRODUÇÃO.JAN_18">#N/A</definedName>
    <definedName name="PRODUÇÃO.JAN_2">#N/A</definedName>
    <definedName name="PRODUÇÃO.JAN_5">#N/A</definedName>
    <definedName name="PRODUÇÃO.JAN_6">#N/A</definedName>
    <definedName name="PRODUÇÃO.JAN_7">#N/A</definedName>
    <definedName name="PRODUÇÃO.JAN_8">#N/A</definedName>
    <definedName name="PRODUÇÃO.JAN_9">#N/A</definedName>
    <definedName name="Produção_10">#N/A</definedName>
    <definedName name="Produção_11">#N/A</definedName>
    <definedName name="Produção_12">#N/A</definedName>
    <definedName name="Produção_13">#NAME?</definedName>
    <definedName name="Produção_14">#N/A</definedName>
    <definedName name="Produção_15">#N/A</definedName>
    <definedName name="Produção_16">#N/A</definedName>
    <definedName name="Produção_17">#N/A</definedName>
    <definedName name="Produção_18">#N/A</definedName>
    <definedName name="Produção_2">#N/A</definedName>
    <definedName name="Produção_5">#N/A</definedName>
    <definedName name="Produção_6">#N/A</definedName>
    <definedName name="Produção_7">#N/A</definedName>
    <definedName name="Produção_8">#N/A</definedName>
    <definedName name="Produção_9">#N/A</definedName>
    <definedName name="produçao1">#REF!</definedName>
    <definedName name="PROJ">#REF!</definedName>
    <definedName name="proj_2">#REF!</definedName>
    <definedName name="PROMZ">#REF!</definedName>
    <definedName name="PROPRIETARIO">#REF!</definedName>
    <definedName name="PROPRIO">#REF!</definedName>
    <definedName name="prot.ambient">#REF!</definedName>
    <definedName name="prot.ambient_1">#REF!</definedName>
    <definedName name="prot.ambient_10">#REF!</definedName>
    <definedName name="prot.ambient_12">#REF!</definedName>
    <definedName name="prot.ambient_2">#REF!</definedName>
    <definedName name="prot.ambient_3">#REF!</definedName>
    <definedName name="prot.ambient_4">#REF!</definedName>
    <definedName name="prot.ambient_9">#REF!</definedName>
    <definedName name="PRP">#REF!</definedName>
    <definedName name="PRPA">#REF!</definedName>
    <definedName name="PRPL">#REF!</definedName>
    <definedName name="PRPT">#REF!</definedName>
    <definedName name="PRR1C">#REF!</definedName>
    <definedName name="PRRP">#REF!</definedName>
    <definedName name="PRZ">#REF!</definedName>
    <definedName name="PSCB">#REF!</definedName>
    <definedName name="PSERVIÇOS">#REF!</definedName>
    <definedName name="PSERVIÇOS_25">#REF!</definedName>
    <definedName name="PSINAL">#REF!</definedName>
    <definedName name="PST">#REF!</definedName>
    <definedName name="PTB">#REF!</definedName>
    <definedName name="PTBA">#REF!</definedName>
    <definedName name="PTBT">#REF!</definedName>
    <definedName name="PTCAP20">#REF!</definedName>
    <definedName name="PTCAP20MBQ">#REF!</definedName>
    <definedName name="PTCB4">#REF!</definedName>
    <definedName name="PTCC4">#REF!</definedName>
    <definedName name="PTCCB10">#REF!</definedName>
    <definedName name="PTCM30">#REF!</definedName>
    <definedName name="PTCM30IMP">#REF!</definedName>
    <definedName name="PTCM30RP">#REF!</definedName>
    <definedName name="PTCM30TB">#REF!</definedName>
    <definedName name="pte">#N/A</definedName>
    <definedName name="PTEB4">#REF!</definedName>
    <definedName name="PTEMULCS">#REF!</definedName>
    <definedName name="PTEMULTSD">#REF!</definedName>
    <definedName name="PTEMULTSS">#REF!</definedName>
    <definedName name="PTLCB10">#REF!</definedName>
    <definedName name="PTLMB">#REF!</definedName>
    <definedName name="PTRL1CLAMAG">#REF!</definedName>
    <definedName name="PTRL1CMBF">#REF!</definedName>
    <definedName name="PTRM1C">#REF!</definedName>
    <definedName name="PTRR1C">#REF!</definedName>
    <definedName name="PTRR1CPL">#REF!</definedName>
    <definedName name="PTRR1CST">#REF!</definedName>
    <definedName name="PTSD">#REF!</definedName>
    <definedName name="PTSD2">#REF!</definedName>
    <definedName name="Pun" hidden="1">#N/A</definedName>
    <definedName name="Pun_26">NA()</definedName>
    <definedName name="Pun_27">NA()</definedName>
    <definedName name="PUPA">#REF!</definedName>
    <definedName name="PUPJ">#REF!</definedName>
    <definedName name="QD" hidden="1">#REF!</definedName>
    <definedName name="Qd.Comp.Miranda">#N/A</definedName>
    <definedName name="Qd.Comp.Miranda_1">"plan1"</definedName>
    <definedName name="Qd.Comp.Miranda_10">#N/A</definedName>
    <definedName name="Qd.Comp.Miranda_11">#N/A</definedName>
    <definedName name="Qd.Comp.Miranda_12">#N/A</definedName>
    <definedName name="Qd.Comp.Miranda_13">#N/A</definedName>
    <definedName name="Qd.Comp.Miranda_14">#N/A</definedName>
    <definedName name="Qd.Comp.Miranda_15">#N/A</definedName>
    <definedName name="Qd.Comp.Miranda_16">#N/A</definedName>
    <definedName name="Qd.Comp.Miranda_17">#N/A</definedName>
    <definedName name="Qd.Comp.Miranda_18">#N/A</definedName>
    <definedName name="Qd.Comp.Miranda_2">#N/A</definedName>
    <definedName name="Qd.Comp.Miranda_3">"plan1"</definedName>
    <definedName name="Qd.Comp.Miranda_4">#N/A</definedName>
    <definedName name="Qd.Comp.Miranda_5">#N/A</definedName>
    <definedName name="Qd.Comp.Miranda_6">#N/A</definedName>
    <definedName name="Qd.Comp.Miranda_7">#N/A</definedName>
    <definedName name="Qd.Comp.Miranda_8">#N/A</definedName>
    <definedName name="Qd.Comp.Miranda_9">#N/A</definedName>
    <definedName name="qq">#N/A</definedName>
    <definedName name="QQ_2">#N/A</definedName>
    <definedName name="qq_2_">#N/A</definedName>
    <definedName name="QQ_2_25">#N/A</definedName>
    <definedName name="QQ_2_27">#N/A</definedName>
    <definedName name="QQ_2_28">#N/A</definedName>
    <definedName name="QQ_2_29">#N/A</definedName>
    <definedName name="QQ_2_31">#N/A</definedName>
    <definedName name="QQ_2_37">#N/A</definedName>
    <definedName name="QQ_2_4">#N/A</definedName>
    <definedName name="QQ_2_41" localSheetId="2">Canteiro</definedName>
    <definedName name="QQ_2_41">Canteiro</definedName>
    <definedName name="qqqqqqq">#N/A</definedName>
    <definedName name="QQQQQQQQQQ">#N/A</definedName>
    <definedName name="QTD" hidden="1">#REF!</definedName>
    <definedName name="QtEq" hidden="1">#REF!</definedName>
    <definedName name="QtMo" hidden="1">#REF!</definedName>
    <definedName name="QtMp" hidden="1">#REF!</definedName>
    <definedName name="QtTr" hidden="1">#REF!</definedName>
    <definedName name="QUANT">#REF!</definedName>
    <definedName name="Quant.">#REF!</definedName>
    <definedName name="Quant.1">#REF!</definedName>
    <definedName name="QUANTIDADE">#REF!</definedName>
    <definedName name="QUANTIDADE_10">#REF!</definedName>
    <definedName name="QUANTIDADE_10_1">"$#REF!.$E$12:$E$449"</definedName>
    <definedName name="QUANTIDADE_10_10">"$#REF!.$E$12:$E$450"</definedName>
    <definedName name="QUANTIDADE_10_18">"$#REF!.$E$12:$E$450"</definedName>
    <definedName name="QUANTIDADE_10_19">#REF!</definedName>
    <definedName name="QUANTIDADE_17">#REF!</definedName>
    <definedName name="QUANTIDADE_17_10">"$#REF!.$E$12:$E$450"</definedName>
    <definedName name="QUANTIDADE_17_18">"$#REF!.$E$12:$E$450"</definedName>
    <definedName name="QUANTIDADE_17_19">#REF!</definedName>
    <definedName name="QUANTIDADE_18">"$#REF!.$E$12:$E$450"</definedName>
    <definedName name="QUANTIDADE_19">#REF!</definedName>
    <definedName name="QUANTIDADE_6">#REF!</definedName>
    <definedName name="QUANTIDADE_6_10">"$#REF!.$E$12:$E$450"</definedName>
    <definedName name="QUANTIDADE_6_18">"$#REF!.$E$12:$E$450"</definedName>
    <definedName name="QUANTIDADE_6_19">#REF!</definedName>
    <definedName name="QUANTIDADE_7">#REF!</definedName>
    <definedName name="QUANTIDADE_7_10">"$#REF!.$E$12:$E$450"</definedName>
    <definedName name="QUANTIDADE_7_18">"$#REF!.$E$12:$E$450"</definedName>
    <definedName name="QUANTIDADE_7_19">#REF!</definedName>
    <definedName name="QUANTIDADE_8">#REF!</definedName>
    <definedName name="QUANTIDADE_8_10">"$#REF!.$E$12:$E$450"</definedName>
    <definedName name="QUANTIDADE_8_18">"$#REF!.$E$12:$E$450"</definedName>
    <definedName name="QUANTIDADE_8_19">#REF!</definedName>
    <definedName name="QUANTIDADE_9">#REF!</definedName>
    <definedName name="QUANTIDADE_9_10">"$#REF!.$E$12:$E$450"</definedName>
    <definedName name="QUANTIDADE_9_18">"$#REF!.$E$12:$E$450"</definedName>
    <definedName name="QUANTIDADE_9_19">#REF!</definedName>
    <definedName name="quilometros">#REF!</definedName>
    <definedName name="qwe">#REF!</definedName>
    <definedName name="r_2">NA()</definedName>
    <definedName name="RA">#REF!</definedName>
    <definedName name="rach">#N/A</definedName>
    <definedName name="Rachão">#N/A</definedName>
    <definedName name="RBQ">#REF!</definedName>
    <definedName name="RBTBTVYBT">#N/A</definedName>
    <definedName name="RBV">[6]Teor!$C$3:$C$7</definedName>
    <definedName name="RCB">#REF!</definedName>
    <definedName name="RCC">#REF!</definedName>
    <definedName name="RCCL">#REF!</definedName>
    <definedName name="RCGP">#REF!</definedName>
    <definedName name="rcgp_1">#N/A</definedName>
    <definedName name="rcgp_2">#N/A</definedName>
    <definedName name="rD">[0]!rD</definedName>
    <definedName name="RDM">#REF!</definedName>
    <definedName name="REAJ">#REF!</definedName>
    <definedName name="REATERRO">#N/A</definedName>
    <definedName name="REBOQUE">#REF!</definedName>
    <definedName name="rec">#N/A</definedName>
    <definedName name="rec_48" localSheetId="2">CELSO</definedName>
    <definedName name="rec_48">CELSO</definedName>
    <definedName name="rec_51" localSheetId="2">'Cron Lamartine'!CELSO_25</definedName>
    <definedName name="rec_51">CELSO_25</definedName>
    <definedName name="rec_52" localSheetId="2">Cerca</definedName>
    <definedName name="rec_52">Cerca</definedName>
    <definedName name="rec_53" localSheetId="2">CERTVRTVBT</definedName>
    <definedName name="rec_53">CERTVRTVBT</definedName>
    <definedName name="rec_55" localSheetId="2">CERTVRTVRBVTT</definedName>
    <definedName name="rec_55">CERTVRTVRBVTT</definedName>
    <definedName name="rec_67" localSheetId="2">cfde</definedName>
    <definedName name="rec_67">cfde</definedName>
    <definedName name="REC_BRITA">#REF!</definedName>
    <definedName name="REC_BRITA_2">#N/A</definedName>
    <definedName name="REC_SEM_BRITA">#REF!</definedName>
    <definedName name="REC_SEM_BRITA_2">#N/A</definedName>
    <definedName name="REC110PI">#REF!</definedName>
    <definedName name="REC110PI_2">#N/A</definedName>
    <definedName name="REC110R">#REF!</definedName>
    <definedName name="REC110R_2">#N/A</definedName>
    <definedName name="REC316PI">#REF!</definedName>
    <definedName name="REC316PI_2">#N/A</definedName>
    <definedName name="REC316R">#REF!</definedName>
    <definedName name="REC316R_2">#N/A</definedName>
    <definedName name="recc">#N/A</definedName>
    <definedName name="RECONFORMAÇÃO">#N/A</definedName>
    <definedName name="RECP">#REF!</definedName>
    <definedName name="RECREV">#REF!</definedName>
    <definedName name="recrevcbuq">#REF!</definedName>
    <definedName name="RECUPERAÇÃO" hidden="1">#REF!</definedName>
    <definedName name="REE">#REF!</definedName>
    <definedName name="REE_2">#N/A</definedName>
    <definedName name="reec">#REF!</definedName>
    <definedName name="reec_2">#N/A</definedName>
    <definedName name="REG">#REF!</definedName>
    <definedName name="REG_2">#N/A</definedName>
    <definedName name="REG_25">#REF!</definedName>
    <definedName name="REG_4">#REF!</definedName>
    <definedName name="REG_SUB_LEITO">#REF!</definedName>
    <definedName name="REG_SUB_LEITO_10">#REF!</definedName>
    <definedName name="REG_SUB_LEITO_9">#REF!</definedName>
    <definedName name="REGG">#REF!</definedName>
    <definedName name="REGULA">#REF!</definedName>
    <definedName name="REGULA_10">#N/A</definedName>
    <definedName name="REGULA_11">#N/A</definedName>
    <definedName name="REGULA_12">#N/A</definedName>
    <definedName name="REGULA_13">#N/A</definedName>
    <definedName name="REGULA_14">#N/A</definedName>
    <definedName name="REGULA_15">#N/A</definedName>
    <definedName name="REGULA_16">#N/A</definedName>
    <definedName name="REGULA_17">#N/A</definedName>
    <definedName name="REGULA_18">#N/A</definedName>
    <definedName name="REGULA_2">#N/A</definedName>
    <definedName name="REGULA_24">#REF!</definedName>
    <definedName name="REGULA_25">#REF!</definedName>
    <definedName name="REGULA_26">#REF!</definedName>
    <definedName name="REGULA_27">#REF!</definedName>
    <definedName name="REGULA_29">#REF!</definedName>
    <definedName name="REGULA_3">#REF!</definedName>
    <definedName name="REGULA_4">#REF!</definedName>
    <definedName name="REGULA_5">#REF!</definedName>
    <definedName name="REGULA_6">#N/A</definedName>
    <definedName name="REGULA_7">#N/A</definedName>
    <definedName name="REGULA_8">#N/A</definedName>
    <definedName name="REGULA_9">#REF!</definedName>
    <definedName name="REGULAA">#REF!</definedName>
    <definedName name="Reimbursement">"Reembolso"</definedName>
    <definedName name="REL" localSheetId="2" hidden="1">{#N/A,#N/A,TRUE,"Serviços"}</definedName>
    <definedName name="REL" hidden="1">{#N/A,#N/A,TRUE,"Serviços"}</definedName>
    <definedName name="Relaçao">#REF!</definedName>
    <definedName name="Relat" hidden="1">#REF!</definedName>
    <definedName name="relatorio">#N/A</definedName>
    <definedName name="relequip">#REF!</definedName>
    <definedName name="RELL" localSheetId="2" hidden="1">{#N/A,#N/A,TRUE,"Serviços"}</definedName>
    <definedName name="RELL" hidden="1">{#N/A,#N/A,TRUE,"Serviços"}</definedName>
    <definedName name="RELMOBRA" localSheetId="2" hidden="1">{#N/A,#N/A,FALSE,"SS";#N/A,#N/A,FALSE,"TER1";#N/A,#N/A,FALSE,"TER2";#N/A,#N/A,FALSE,"TER3";#N/A,#N/A,FALSE,"TP1";#N/A,#N/A,FALSE,"TP2";#N/A,#N/A,FALSE,"TP3";#N/A,#N/A,FALSE,"DI1";#N/A,#N/A,FALSE,"DI2";#N/A,#N/A,FALSE,"DI3";#N/A,#N/A,FALSE,"DS1";#N/A,#N/A,FALSE,"DS2";#N/A,#N/A,FALSE,"CM"}</definedName>
    <definedName name="RELMOBRA" hidden="1">{#N/A,#N/A,FALSE,"SS";#N/A,#N/A,FALSE,"TER1";#N/A,#N/A,FALSE,"TER2";#N/A,#N/A,FALSE,"TER3";#N/A,#N/A,FALSE,"TP1";#N/A,#N/A,FALSE,"TP2";#N/A,#N/A,FALSE,"TP3";#N/A,#N/A,FALSE,"DI1";#N/A,#N/A,FALSE,"DI2";#N/A,#N/A,FALSE,"DI3";#N/A,#N/A,FALSE,"DS1";#N/A,#N/A,FALSE,"DS2";#N/A,#N/A,FALSE,"CM"}</definedName>
    <definedName name="REMB">#REF!</definedName>
    <definedName name="REMB_10">#N/A</definedName>
    <definedName name="REMB_11">#N/A</definedName>
    <definedName name="REMB_12">#N/A</definedName>
    <definedName name="REMB_13">#N/A</definedName>
    <definedName name="REMB_14">#N/A</definedName>
    <definedName name="REMB_15">#N/A</definedName>
    <definedName name="REMB_16">#N/A</definedName>
    <definedName name="REMB_17">#N/A</definedName>
    <definedName name="REMB_18">#N/A</definedName>
    <definedName name="REMB_5">#N/A</definedName>
    <definedName name="REMB_6">#N/A</definedName>
    <definedName name="REMB_7">#N/A</definedName>
    <definedName name="REMB_8">#N/A</definedName>
    <definedName name="REMB_9">#N/A</definedName>
    <definedName name="remesas">#REF!</definedName>
    <definedName name="RemMatBet">#REF!</definedName>
    <definedName name="REMN">#REF!</definedName>
    <definedName name="REMOÇÃO_PAV">#REF!</definedName>
    <definedName name="REMOÇÃO_PAV_10">#REF!</definedName>
    <definedName name="REMOÇÃO_PAV_12">#REF!</definedName>
    <definedName name="REMOÇÃO_PAV_9">#REF!</definedName>
    <definedName name="REMP">#REF!</definedName>
    <definedName name="REMP_10">#N/A</definedName>
    <definedName name="REMP_11">#N/A</definedName>
    <definedName name="REMP_12">#N/A</definedName>
    <definedName name="REMP_13">#N/A</definedName>
    <definedName name="REMP_14">#N/A</definedName>
    <definedName name="REMP_15">#N/A</definedName>
    <definedName name="REMP_16">#N/A</definedName>
    <definedName name="REMP_17">#N/A</definedName>
    <definedName name="REMP_18">#N/A</definedName>
    <definedName name="REMP_5">#N/A</definedName>
    <definedName name="REMP_6">#N/A</definedName>
    <definedName name="REMP_7">#N/A</definedName>
    <definedName name="REMP_8">#N/A</definedName>
    <definedName name="REMP_9">#N/A</definedName>
    <definedName name="RERSA">#REF!</definedName>
    <definedName name="RES">#N/A</definedName>
    <definedName name="restau">#REF!</definedName>
    <definedName name="RESUMO">#N/A</definedName>
    <definedName name="RESUMO_25">#N/A</definedName>
    <definedName name="RESUMO_27">#N/A</definedName>
    <definedName name="RESUMO_28">#N/A</definedName>
    <definedName name="RESUMO_29">#N/A</definedName>
    <definedName name="RESUMO_31">#N/A</definedName>
    <definedName name="RESUMO_37">#N/A</definedName>
    <definedName name="RESUMO_4">#N/A</definedName>
    <definedName name="RESUMO_45" localSheetId="2">CONVER2</definedName>
    <definedName name="RESUMO_45">CONVER2</definedName>
    <definedName name="resumo2">#REF!</definedName>
    <definedName name="resumo2_1">"#REF!"</definedName>
    <definedName name="resumo2_2">#N/A</definedName>
    <definedName name="resumo2_4">#REF!</definedName>
    <definedName name="resumo2_4_2">#N/A</definedName>
    <definedName name="resumo2_6">"$#REF!.$A$5:$F$30"</definedName>
    <definedName name="REV">#REF!</definedName>
    <definedName name="REV_10">#N/A</definedName>
    <definedName name="REV_11">#N/A</definedName>
    <definedName name="REV_12">#N/A</definedName>
    <definedName name="REV_13">#N/A</definedName>
    <definedName name="REV_14">#N/A</definedName>
    <definedName name="REV_15">#N/A</definedName>
    <definedName name="REV_16">#N/A</definedName>
    <definedName name="REV_17">#N/A</definedName>
    <definedName name="REV_18">#N/A</definedName>
    <definedName name="REV_5">#N/A</definedName>
    <definedName name="REV_6">#N/A</definedName>
    <definedName name="REV_7">#N/A</definedName>
    <definedName name="REV_8">#N/A</definedName>
    <definedName name="REV_9">#N/A</definedName>
    <definedName name="rf">#REF!</definedName>
    <definedName name="rfrft">#N/A</definedName>
    <definedName name="rfrgrrxrfr">#N/A</definedName>
    <definedName name="rfrgxrszfrf">#N/A</definedName>
    <definedName name="rfrsafr">#N/A</definedName>
    <definedName name="RG">#REF!</definedName>
    <definedName name="RGC">#REF!</definedName>
    <definedName name="RIOMACHADO">#REF!</definedName>
    <definedName name="RIOMUQUI">#REF!</definedName>
    <definedName name="RIONOVE">#REF!</definedName>
    <definedName name="RIORIACHUELO">#REF!</definedName>
    <definedName name="RIOSÃOPEDRO">#REF!</definedName>
    <definedName name="RIOSOLEDADE">#REF!</definedName>
    <definedName name="Risco">#REF!</definedName>
    <definedName name="RM">#REF!</definedName>
    <definedName name="RM1C">#REF!</definedName>
    <definedName name="RM1CW">#REF!</definedName>
    <definedName name="RM1CWA">#REF!</definedName>
    <definedName name="RMA">'[1]PRO-08'!#REF!</definedName>
    <definedName name="RMA_10">#N/A</definedName>
    <definedName name="RMA_11">#N/A</definedName>
    <definedName name="RMA_12">#N/A</definedName>
    <definedName name="RMA_13">#N/A</definedName>
    <definedName name="RMA_14">#N/A</definedName>
    <definedName name="RMA_15">#N/A</definedName>
    <definedName name="RMA_16">#N/A</definedName>
    <definedName name="RMA_17">#N/A</definedName>
    <definedName name="RMA_18">#N/A</definedName>
    <definedName name="RMA_5">#N/A</definedName>
    <definedName name="RMA_6">#N/A</definedName>
    <definedName name="RMA_7">#N/A</definedName>
    <definedName name="RMA_8">#N/A</definedName>
    <definedName name="RMAN">#REF!</definedName>
    <definedName name="RMAW">#REF!</definedName>
    <definedName name="RMAWA">#REF!</definedName>
    <definedName name="RMCC">#REF!</definedName>
    <definedName name="RMCCW">#REF!</definedName>
    <definedName name="RMCCWA">#REF!</definedName>
    <definedName name="RMEC">#REF!</definedName>
    <definedName name="RMN">#REF!</definedName>
    <definedName name="RMRB">#REF!</definedName>
    <definedName name="RMRP">#REF!</definedName>
    <definedName name="RMTB">#REF!</definedName>
    <definedName name="RMTOTAL">#REF!</definedName>
    <definedName name="RMW">#REF!</definedName>
    <definedName name="RMWA">#REF!</definedName>
    <definedName name="RMZ">#REF!</definedName>
    <definedName name="RMZW">#REF!</definedName>
    <definedName name="RMZWA">#REF!</definedName>
    <definedName name="ROÇO1">#N/A</definedName>
    <definedName name="ROÇO1_10">#N/A</definedName>
    <definedName name="ROÇO1_11">#N/A</definedName>
    <definedName name="ROÇO1_12">#N/A</definedName>
    <definedName name="ROÇO1_13">#N/A</definedName>
    <definedName name="ROÇO1_14">#N/A</definedName>
    <definedName name="ROÇO1_15">#N/A</definedName>
    <definedName name="ROÇO1_16">#N/A</definedName>
    <definedName name="ROÇO1_17">#N/A</definedName>
    <definedName name="ROÇO1_18">#N/A</definedName>
    <definedName name="ROÇO1_2">#N/A</definedName>
    <definedName name="ROÇO1_5">#N/A</definedName>
    <definedName name="ROÇO1_6">#N/A</definedName>
    <definedName name="ROÇO1_7">#N/A</definedName>
    <definedName name="ROÇO1_8">#N/A</definedName>
    <definedName name="ROÇO1_9">#N/A</definedName>
    <definedName name="Rod" hidden="1">#REF!</definedName>
    <definedName name="rodapé">#REF!</definedName>
    <definedName name="rodo">#REF!</definedName>
    <definedName name="Rodovia">#REF!</definedName>
    <definedName name="Rodovia___................">#REF!</definedName>
    <definedName name="Rodovia___________________">#REF!</definedName>
    <definedName name="rodovia_10">#REF!</definedName>
    <definedName name="rodovia_12">#REF!</definedName>
    <definedName name="rodovia_4">#REF!</definedName>
    <definedName name="rodovia_9">#REF!</definedName>
    <definedName name="Rodrigo">#REF!</definedName>
    <definedName name="ROMZ">#REF!</definedName>
    <definedName name="RP">#REF!</definedName>
    <definedName name="rp_1">#N/A</definedName>
    <definedName name="rp_2">#N/A</definedName>
    <definedName name="RP110PI">#REF!</definedName>
    <definedName name="RP110PI_2">#N/A</definedName>
    <definedName name="RP110R">#REF!</definedName>
    <definedName name="RP110R_2">#N/A</definedName>
    <definedName name="RP316PI">#REF!</definedName>
    <definedName name="RP316PI_2">#N/A</definedName>
    <definedName name="RP316R">#REF!</definedName>
    <definedName name="RP316R_2">#N/A</definedName>
    <definedName name="RP423PI">#REF!</definedName>
    <definedName name="RP423PI_2">#N/A</definedName>
    <definedName name="RP423R">#REF!</definedName>
    <definedName name="RP423R_2">#N/A</definedName>
    <definedName name="RPA">#REF!</definedName>
    <definedName name="RPL">#REF!</definedName>
    <definedName name="RPMAN">#REF!</definedName>
    <definedName name="RPMEC">#REF!</definedName>
    <definedName name="RPS">#REF!</definedName>
    <definedName name="RPT">#REF!</definedName>
    <definedName name="RPW">#REF!</definedName>
    <definedName name="RPWA">#REF!</definedName>
    <definedName name="RPZ">#REF!</definedName>
    <definedName name="rr" localSheetId="2" hidden="1">{#N/A,#N/A,TRUE,"Serviços"}</definedName>
    <definedName name="rr" hidden="1">{#N/A,#N/A,TRUE,"Serviços"}</definedName>
    <definedName name="rr_2">NA()</definedName>
    <definedName name="RR1C">#REF!</definedName>
    <definedName name="RR1CW">#REF!</definedName>
    <definedName name="RR1CWA">#REF!</definedName>
    <definedName name="rraauf_1">#N/A</definedName>
    <definedName name="rraauf_2">#N/A</definedName>
    <definedName name="rraauq_1">#N/A</definedName>
    <definedName name="rraauq_2">#N/A</definedName>
    <definedName name="rrff" localSheetId="2" hidden="1">{#N/A,#N/A,TRUE,"Serviços"}</definedName>
    <definedName name="rrff" hidden="1">{#N/A,#N/A,TRUE,"Serviços"}</definedName>
    <definedName name="rrfff" localSheetId="2" hidden="1">{#N/A,#N/A,TRUE,"Serviços"}</definedName>
    <definedName name="rrfff" hidden="1">{#N/A,#N/A,TRUE,"Serviços"}</definedName>
    <definedName name="RRMBUQ">#REF!</definedName>
    <definedName name="RRMBUQW">#REF!</definedName>
    <definedName name="RRMBUQWA">#REF!</definedName>
    <definedName name="RRP">#REF!</definedName>
    <definedName name="RRPL">#REF!</definedName>
    <definedName name="RRPL_10">#N/A</definedName>
    <definedName name="RRPL_11">#N/A</definedName>
    <definedName name="RRPL_12">#N/A</definedName>
    <definedName name="RRPL_13">#N/A</definedName>
    <definedName name="RRPL_14">#N/A</definedName>
    <definedName name="RRPL_15">#N/A</definedName>
    <definedName name="RRPL_16">#N/A</definedName>
    <definedName name="RRPL_17">#N/A</definedName>
    <definedName name="RRPL_18">#N/A</definedName>
    <definedName name="RRPL_5">#N/A</definedName>
    <definedName name="RRPL_6">#N/A</definedName>
    <definedName name="RRPL_7">#N/A</definedName>
    <definedName name="RRPL_8">#N/A</definedName>
    <definedName name="RRPL_9">#N/A</definedName>
    <definedName name="RRQ">#REF!</definedName>
    <definedName name="rrr" localSheetId="2" hidden="1">{#N/A,#N/A,TRUE,"Serviços"}</definedName>
    <definedName name="rrr" hidden="1">{#N/A,#N/A,TRUE,"Serviços"}</definedName>
    <definedName name="RRRP">#REF!</definedName>
    <definedName name="RRTB">#REF!</definedName>
    <definedName name="RRTOTAL">#REF!</definedName>
    <definedName name="RRTSD">#REF!</definedName>
    <definedName name="RRVQ">#REF!</definedName>
    <definedName name="RS">#REF!</definedName>
    <definedName name="RS_2">#N/A</definedName>
    <definedName name="RS_25">#REF!</definedName>
    <definedName name="RS_4">#REF!</definedName>
    <definedName name="rsa">#REF!</definedName>
    <definedName name="RSS">#REF!</definedName>
    <definedName name="RTBTBYTHBTT">#N/A</definedName>
    <definedName name="RTE">#N/A</definedName>
    <definedName name="RTVGREVBRT">#N/A</definedName>
    <definedName name="rube" localSheetId="2">{"um","mil","um milhão","um bilhão","um trilhão"}</definedName>
    <definedName name="rube">{"um","mil","um milhão","um bilhão","um trilhão"}</definedName>
    <definedName name="rxfxrtfgxrxz">#N/A</definedName>
    <definedName name="RZ">#REF!</definedName>
    <definedName name="S">#REF!</definedName>
    <definedName name="S_10">#N/A</definedName>
    <definedName name="S_11">#N/A</definedName>
    <definedName name="S_12">#N/A</definedName>
    <definedName name="S_13">#N/A</definedName>
    <definedName name="S_14">#N/A</definedName>
    <definedName name="S_15">#N/A</definedName>
    <definedName name="S_16">#N/A</definedName>
    <definedName name="S_17">#N/A</definedName>
    <definedName name="S_18">#N/A</definedName>
    <definedName name="S_2">#N/A</definedName>
    <definedName name="S_5">#N/A</definedName>
    <definedName name="S_6">#N/A</definedName>
    <definedName name="S_7">#N/A</definedName>
    <definedName name="S_8">#N/A</definedName>
    <definedName name="S_9">#N/A</definedName>
    <definedName name="sabor">#N/A</definedName>
    <definedName name="sAço">#REF!</definedName>
    <definedName name="SAFSADSFREQ">#N/A</definedName>
    <definedName name="SALARIO">#REF!</definedName>
    <definedName name="SALARIOS">#REF!</definedName>
    <definedName name="sAndaim">#REF!</definedName>
    <definedName name="sApicoam">#REF!</definedName>
    <definedName name="sAquisMatBet">#REF!</definedName>
    <definedName name="Sarjeta">#N/A</definedName>
    <definedName name="SASASA" localSheetId="2" hidden="1">{#N/A,#N/A,FALSE,"MO (2)"}</definedName>
    <definedName name="SASASA" hidden="1">{#N/A,#N/A,FALSE,"MO (2)"}</definedName>
    <definedName name="SASASA_1" localSheetId="2" hidden="1">{#N/A,#N/A,FALSE,"MO (2)"}</definedName>
    <definedName name="SASASA_1" hidden="1">{#N/A,#N/A,FALSE,"MO (2)"}</definedName>
    <definedName name="sasda" localSheetId="2" hidden="1">{#N/A,#N/A,TRUE,"Serviços"}</definedName>
    <definedName name="sasda" hidden="1">{#N/A,#N/A,TRUE,"Serviços"}</definedName>
    <definedName name="sasdaa" localSheetId="2" hidden="1">{#N/A,#N/A,TRUE,"Serviços"}</definedName>
    <definedName name="sasdaa" hidden="1">{#N/A,#N/A,TRUE,"Serviços"}</definedName>
    <definedName name="sat">#REF!</definedName>
    <definedName name="sat_10">#REF!</definedName>
    <definedName name="sat_12">#REF!</definedName>
    <definedName name="sat_9">#REF!</definedName>
    <definedName name="SB">#REF!</definedName>
    <definedName name="sb_1">#N/A</definedName>
    <definedName name="sb_2">#N/A</definedName>
    <definedName name="sBase">#REF!</definedName>
    <definedName name="sbg">#REF!</definedName>
    <definedName name="sbg_2">#N/A</definedName>
    <definedName name="sbg_25">#REF!</definedName>
    <definedName name="sbg_4">#REF!</definedName>
    <definedName name="sbgg">#REF!</definedName>
    <definedName name="SBRP">#REF!</definedName>
    <definedName name="sbrp.">#REF!</definedName>
    <definedName name="SBRP_2">#N/A</definedName>
    <definedName name="SBSGDVDBD">#N/A</definedName>
    <definedName name="SBTC">#REF!</definedName>
    <definedName name="SBTC_2">#N/A</definedName>
    <definedName name="SBTC_25">#REF!</definedName>
    <definedName name="SBTC_4">#REF!</definedName>
    <definedName name="SBTCC">#REF!</definedName>
    <definedName name="SC">#REF!</definedName>
    <definedName name="sCap">#REF!</definedName>
    <definedName name="SCB">#REF!</definedName>
    <definedName name="sCerca">#REF!</definedName>
    <definedName name="sCorEstCon">#REF!</definedName>
    <definedName name="sDAR">#REF!</definedName>
    <definedName name="SDE">#N/A</definedName>
    <definedName name="SDEDE">#N/A</definedName>
    <definedName name="sdfasdf">#REF!</definedName>
    <definedName name="SDFEDFA">#N/A</definedName>
    <definedName name="SDFG">#N/A</definedName>
    <definedName name="SDFSFS">#N/A</definedName>
    <definedName name="sDope">#REF!</definedName>
    <definedName name="sDreno">#REF!</definedName>
    <definedName name="sdxcfr">#N/A</definedName>
    <definedName name="SE" hidden="1">#REF!</definedName>
    <definedName name="seg">#REF!</definedName>
    <definedName name="Segmento">#REF!</definedName>
    <definedName name="sencount" hidden="1">1</definedName>
    <definedName name="SERV">#REF!</definedName>
    <definedName name="Serv_prev">#REF!</definedName>
    <definedName name="Serv_prev_4">#REF!</definedName>
    <definedName name="Serv_prevv">#REF!</definedName>
    <definedName name="servente">#REF!</definedName>
    <definedName name="servico">#REF!</definedName>
    <definedName name="serviço">#REF!</definedName>
    <definedName name="servico_1">"#REF!"</definedName>
    <definedName name="servico_10">"$#REF!.$A$3:$F$46"</definedName>
    <definedName name="servico_4">#REF!</definedName>
    <definedName name="servico_4_2">#N/A</definedName>
    <definedName name="servico_6">#REF!</definedName>
    <definedName name="servico_6_2">#N/A</definedName>
    <definedName name="servico_7">#REF!</definedName>
    <definedName name="servico_7_2">#N/A</definedName>
    <definedName name="servico_8">#REF!</definedName>
    <definedName name="servico_8_2">#N/A</definedName>
    <definedName name="servico_9">#REF!</definedName>
    <definedName name="servico_9_2">#N/A</definedName>
    <definedName name="serviço1">#REF!</definedName>
    <definedName name="sEscoram">#REF!</definedName>
    <definedName name="sEscPonte">#REF!</definedName>
    <definedName name="SET">#REF!</definedName>
    <definedName name="SETA">#REF!</definedName>
    <definedName name="SETEMBRO" localSheetId="2" hidden="1">{#N/A,#N/A,TRUE,"Serviços"}</definedName>
    <definedName name="SETEMBRO" hidden="1">{#N/A,#N/A,TRUE,"Serviços"}</definedName>
    <definedName name="SETEMBROO" localSheetId="2" hidden="1">{#N/A,#N/A,TRUE,"Serviços"}</definedName>
    <definedName name="SETEMBROO" hidden="1">{#N/A,#N/A,TRUE,"Serviços"}</definedName>
    <definedName name="SEVE">#REF!</definedName>
    <definedName name="seven">#REF!</definedName>
    <definedName name="sfds">#REF!</definedName>
    <definedName name="SFEFHGWR">#REF!</definedName>
    <definedName name="SFFDVDTFE">#N/A</definedName>
    <definedName name="sForma">#REF!</definedName>
    <definedName name="sFrezagem">#REF!</definedName>
    <definedName name="SGRGTRGV" hidden="1">#REF!</definedName>
    <definedName name="SGSCCS">#N/A</definedName>
    <definedName name="SGSGFVDVED">#N/A</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6">#N/A</definedName>
    <definedName name="SHARED_FORMULA_7">#N/A</definedName>
    <definedName name="SHARED_FORMULA_8">#N/A</definedName>
    <definedName name="SHARED_FORMULA_9">#N/A</definedName>
    <definedName name="SIH">#REF!</definedName>
    <definedName name="SIM">#REF!</definedName>
    <definedName name="sImprima">#REF!</definedName>
    <definedName name="SINAL">#REF!</definedName>
    <definedName name="sinalizacao">#REF!</definedName>
    <definedName name="sinalização">#REF!</definedName>
    <definedName name="sinalizacao_1">#REF!</definedName>
    <definedName name="sinalizacao_10">#REF!</definedName>
    <definedName name="sinalizacao_12">#REF!</definedName>
    <definedName name="sinalizacao_2">#REF!</definedName>
    <definedName name="sinalizacao_3">#REF!</definedName>
    <definedName name="sinalizacao_4">#REF!</definedName>
    <definedName name="sinalizacao_9">#REF!</definedName>
    <definedName name="SINTETICO" localSheetId="2" hidden="1">{#N/A,#N/A,TRUE,"TER  EXT";#N/A,#N/A,TRUE,"TER  EXT";#N/A,#N/A,TRUE,"LAT  ESQ";#N/A,#N/A,TRUE,"FRONTAL";#N/A,#N/A,TRUE,"POST";#N/A,#N/A,TRUE,"LAT  DIR"}</definedName>
    <definedName name="SINTETICO" hidden="1">{#N/A,#N/A,TRUE,"TER  EXT";#N/A,#N/A,TRUE,"TER  EXT";#N/A,#N/A,TRUE,"LAT  ESQ";#N/A,#N/A,TRUE,"FRONTAL";#N/A,#N/A,TRUE,"POST";#N/A,#N/A,TRUE,"LAT  DIR"}</definedName>
    <definedName name="SIV">#REF!</definedName>
    <definedName name="SJ">#REF!</definedName>
    <definedName name="sJateam">#REF!</definedName>
    <definedName name="sLaje">#REF!</definedName>
    <definedName name="SM">#REF!</definedName>
    <definedName name="sMemEstCon">#REF!</definedName>
    <definedName name="SMW">#REF!</definedName>
    <definedName name="SMWA">#REF!</definedName>
    <definedName name="SOLICI">#N/A</definedName>
    <definedName name="solver_lin" hidden="1">0</definedName>
    <definedName name="solver_num" hidden="1">0</definedName>
    <definedName name="solver_typ" hidden="1">1</definedName>
    <definedName name="solver_val" hidden="1">0</definedName>
    <definedName name="SomaMedAtual">SUM(IF(#REF!=#REF!,IF(#REF!=#REF!,#REF!)))</definedName>
    <definedName name="souza">#REF!</definedName>
    <definedName name="sPintLigac">#REF!</definedName>
    <definedName name="sqwq">#REF!</definedName>
    <definedName name="sRegSLeito">#REF!</definedName>
    <definedName name="sRegular">#REF!</definedName>
    <definedName name="sRemMatBet">#REF!</definedName>
    <definedName name="sRemMatGra">#REF!</definedName>
    <definedName name="SRV" hidden="1">#REF!</definedName>
    <definedName name="SS" hidden="1">#REF!</definedName>
    <definedName name="sSarjeta">#REF!</definedName>
    <definedName name="SSD">#N/A</definedName>
    <definedName name="sSinHor">#REF!</definedName>
    <definedName name="SSS_1" localSheetId="2" hidden="1">{#N/A,#N/A,FALSE,"MO (2)"}</definedName>
    <definedName name="SSS_1" hidden="1">{#N/A,#N/A,FALSE,"MO (2)"}</definedName>
    <definedName name="sssa">#N/A</definedName>
    <definedName name="sssd">#N/A</definedName>
    <definedName name="ssss">#N/A</definedName>
    <definedName name="sssssssssssssssssssss" localSheetId="2" hidden="1">{#N/A,#N/A,TRUE,"Plan1"}</definedName>
    <definedName name="sssssssssssssssssssss" hidden="1">{#N/A,#N/A,TRUE,"Plan1"}</definedName>
    <definedName name="sssssssssssssssssssss_1" localSheetId="2" hidden="1">{#N/A,#N/A,TRUE,"Plan1"}</definedName>
    <definedName name="sssssssssssssssssssss_1" hidden="1">{#N/A,#N/A,TRUE,"Plan1"}</definedName>
    <definedName name="sSubBase">#REF!</definedName>
    <definedName name="ST">#REF!</definedName>
    <definedName name="STR">#REF!</definedName>
    <definedName name="sub">#REF!</definedName>
    <definedName name="Sub__trecho">#REF!</definedName>
    <definedName name="SUB_TRECHO">#REF!</definedName>
    <definedName name="SubBase">#REF!</definedName>
    <definedName name="SUBT">#REF!</definedName>
    <definedName name="Subtrecho">#REF!</definedName>
    <definedName name="subtrecho_10">#REF!</definedName>
    <definedName name="subtrecho_12">#REF!</definedName>
    <definedName name="subtrecho_4">#REF!</definedName>
    <definedName name="subtrecho_9">#REF!</definedName>
    <definedName name="SUMMERY">#REF!</definedName>
    <definedName name="SUMMERYY">#REF!</definedName>
    <definedName name="SUP_MAR94">#REF!</definedName>
    <definedName name="superstrutura">#REF!</definedName>
    <definedName name="superstrutura_1">#REF!</definedName>
    <definedName name="superstrutura_10">#REF!</definedName>
    <definedName name="superstrutura_12">#REF!</definedName>
    <definedName name="superstrutura_2">#REF!</definedName>
    <definedName name="superstrutura_3">#REF!</definedName>
    <definedName name="superstrutura_4">#REF!</definedName>
    <definedName name="superstrutura_9">#REF!</definedName>
    <definedName name="sx\az">#N/A</definedName>
    <definedName name="sxcc" localSheetId="2" hidden="1">{#N/A,#N/A,FALSE,"SS";#N/A,#N/A,FALSE,"TER1";#N/A,#N/A,FALSE,"TER2";#N/A,#N/A,FALSE,"TER3";#N/A,#N/A,FALSE,"TP1";#N/A,#N/A,FALSE,"TP2";#N/A,#N/A,FALSE,"TP3";#N/A,#N/A,FALSE,"DI1";#N/A,#N/A,FALSE,"DI2";#N/A,#N/A,FALSE,"DI3";#N/A,#N/A,FALSE,"DS1";#N/A,#N/A,FALSE,"DS2";#N/A,#N/A,FALSE,"CM"}</definedName>
    <definedName name="sxcc" hidden="1">{#N/A,#N/A,FALSE,"SS";#N/A,#N/A,FALSE,"TER1";#N/A,#N/A,FALSE,"TER2";#N/A,#N/A,FALSE,"TER3";#N/A,#N/A,FALSE,"TP1";#N/A,#N/A,FALSE,"TP2";#N/A,#N/A,FALSE,"TP3";#N/A,#N/A,FALSE,"DI1";#N/A,#N/A,FALSE,"DI2";#N/A,#N/A,FALSE,"DI3";#N/A,#N/A,FALSE,"DS1";#N/A,#N/A,FALSE,"DS2";#N/A,#N/A,FALSE,"CM"}</definedName>
    <definedName name="t">#REF!</definedName>
    <definedName name="TA">#REF!</definedName>
    <definedName name="Tab_Serv.">#REF!</definedName>
    <definedName name="Tab_Serviços">#REF!</definedName>
    <definedName name="tab092003_1">0</definedName>
    <definedName name="tab092003_10">0</definedName>
    <definedName name="tab092003_11">0</definedName>
    <definedName name="tab092003_12">0</definedName>
    <definedName name="tab092003_13">0</definedName>
    <definedName name="tab092003_14">0</definedName>
    <definedName name="tab092003_15">0</definedName>
    <definedName name="tab092003_16">0</definedName>
    <definedName name="tab092003_17">0</definedName>
    <definedName name="tab092003_18">0</definedName>
    <definedName name="tab092003_19">0</definedName>
    <definedName name="tab092003_2">0</definedName>
    <definedName name="tab092003_20">0</definedName>
    <definedName name="tab092003_21">0</definedName>
    <definedName name="tab092003_22">0</definedName>
    <definedName name="tab092003_23">0</definedName>
    <definedName name="tab092003_24">0</definedName>
    <definedName name="tab092003_25">0</definedName>
    <definedName name="tab092003_26">0</definedName>
    <definedName name="tab092003_27">0</definedName>
    <definedName name="tab092003_28">0</definedName>
    <definedName name="tab092003_29">0</definedName>
    <definedName name="tab092003_3">0</definedName>
    <definedName name="tab092003_30">0</definedName>
    <definedName name="tab092003_31">0</definedName>
    <definedName name="tab092003_32">0</definedName>
    <definedName name="tab092003_33">0</definedName>
    <definedName name="tab092003_34">0</definedName>
    <definedName name="tab092003_35">0</definedName>
    <definedName name="tab092003_36">0</definedName>
    <definedName name="tab092003_37">0</definedName>
    <definedName name="tab092003_38">0</definedName>
    <definedName name="tab092003_39">0</definedName>
    <definedName name="tab092003_4">0</definedName>
    <definedName name="tab092003_40">0</definedName>
    <definedName name="tab092003_5">0</definedName>
    <definedName name="tab092003_6">0</definedName>
    <definedName name="tab092003_7">0</definedName>
    <definedName name="tab092003_8">0</definedName>
    <definedName name="tab092003_9">0</definedName>
    <definedName name="TABELA">#REF!</definedName>
    <definedName name="tabela_1">0</definedName>
    <definedName name="tabela_10">0</definedName>
    <definedName name="tabela_11">0</definedName>
    <definedName name="tabela_12">0</definedName>
    <definedName name="tabela_13">0</definedName>
    <definedName name="tabela_14">0</definedName>
    <definedName name="tabela_15">0</definedName>
    <definedName name="tabela_16">0</definedName>
    <definedName name="tabela_17">0</definedName>
    <definedName name="tabela_18">0</definedName>
    <definedName name="tabela_19">0</definedName>
    <definedName name="Tabela_2">#N/A</definedName>
    <definedName name="tabela_20">0</definedName>
    <definedName name="tabela_21">0</definedName>
    <definedName name="tabela_22">0</definedName>
    <definedName name="tabela_23">0</definedName>
    <definedName name="tabela_24">0</definedName>
    <definedName name="tabela_25">0</definedName>
    <definedName name="tabela_26">0</definedName>
    <definedName name="tabela_27">0</definedName>
    <definedName name="tabela_28">0</definedName>
    <definedName name="tabela_29">0</definedName>
    <definedName name="tabela_3">0</definedName>
    <definedName name="tabela_30">0</definedName>
    <definedName name="tabela_31">0</definedName>
    <definedName name="tabela_32">0</definedName>
    <definedName name="tabela_33">0</definedName>
    <definedName name="tabela_34">0</definedName>
    <definedName name="tabela_35">0</definedName>
    <definedName name="tabela_36">0</definedName>
    <definedName name="tabela_37">0</definedName>
    <definedName name="tabela_38">0</definedName>
    <definedName name="tabela_39">0</definedName>
    <definedName name="tabela_4">0</definedName>
    <definedName name="tabela_40">0</definedName>
    <definedName name="tabela_5">0</definedName>
    <definedName name="tabela_6">0</definedName>
    <definedName name="tabela_7">0</definedName>
    <definedName name="tabela_8">0</definedName>
    <definedName name="tabela_9">0</definedName>
    <definedName name="TabelaConsol">#REF!</definedName>
    <definedName name="TabelaDistribuiçãoDeMassas">#REF!</definedName>
    <definedName name="tabelaPMF_1">0</definedName>
    <definedName name="tabelaPMF_10">0</definedName>
    <definedName name="tabelaPMF_11">0</definedName>
    <definedName name="tabelaPMF_12">0</definedName>
    <definedName name="tabelaPMF_13">0</definedName>
    <definedName name="tabelaPMF_14">0</definedName>
    <definedName name="tabelaPMF_15">0</definedName>
    <definedName name="tabelaPMF_16">0</definedName>
    <definedName name="tabelaPMF_17">0</definedName>
    <definedName name="tabelaPMF_18">0</definedName>
    <definedName name="tabelaPMF_19">0</definedName>
    <definedName name="tabelaPMF_2">0</definedName>
    <definedName name="tabelaPMF_20">0</definedName>
    <definedName name="tabelaPMF_21">0</definedName>
    <definedName name="tabelaPMF_22">0</definedName>
    <definedName name="tabelaPMF_23">0</definedName>
    <definedName name="tabelaPMF_24">0</definedName>
    <definedName name="tabelaPMF_25">0</definedName>
    <definedName name="tabelaPMF_26">0</definedName>
    <definedName name="tabelaPMF_27">0</definedName>
    <definedName name="tabelaPMF_28">0</definedName>
    <definedName name="tabelaPMF_29">0</definedName>
    <definedName name="tabelaPMF_3">0</definedName>
    <definedName name="tabelaPMF_30">0</definedName>
    <definedName name="tabelaPMF_31">0</definedName>
    <definedName name="tabelaPMF_32">0</definedName>
    <definedName name="tabelaPMF_33">0</definedName>
    <definedName name="tabelaPMF_34">0</definedName>
    <definedName name="tabelaPMF_35">0</definedName>
    <definedName name="tabelaPMF_36">0</definedName>
    <definedName name="tabelaPMF_37">0</definedName>
    <definedName name="tabelaPMF_38">0</definedName>
    <definedName name="tabelaPMF_39">0</definedName>
    <definedName name="tabelaPMF_4">0</definedName>
    <definedName name="tabelaPMF_40">0</definedName>
    <definedName name="tabelaPMF_5">0</definedName>
    <definedName name="tabelaPMF_6">0</definedName>
    <definedName name="tabelaPMF_7">0</definedName>
    <definedName name="tabelaPMF_8">0</definedName>
    <definedName name="tabelaPMF_9">0</definedName>
    <definedName name="TabelaSicro">#REF!</definedName>
    <definedName name="TABMAT">#REF!</definedName>
    <definedName name="TABREC">#REF!</definedName>
    <definedName name="tabserv">#REF!</definedName>
    <definedName name="Tachas" localSheetId="2" hidden="1">{#N/A,#N/A,TRUE,"Plan1"}</definedName>
    <definedName name="Tachas" hidden="1">{#N/A,#N/A,TRUE,"Plan1"}</definedName>
    <definedName name="Tachas_1" localSheetId="2" hidden="1">{#N/A,#N/A,TRUE,"Plan1"}</definedName>
    <definedName name="Tachas_1" hidden="1">{#N/A,#N/A,TRUE,"Plan1"}</definedName>
    <definedName name="TAM">#REF!</definedName>
    <definedName name="TaxaJuros">#REF!</definedName>
    <definedName name="TB">#REF!</definedName>
    <definedName name="tb_1">#N/A</definedName>
    <definedName name="tb_2">#N/A</definedName>
    <definedName name="TB110PI">#REF!</definedName>
    <definedName name="TB110PI_2">#N/A</definedName>
    <definedName name="TB110R">#REF!</definedName>
    <definedName name="TB110R_2">#N/A</definedName>
    <definedName name="TB316PI">#REF!</definedName>
    <definedName name="TB316PI_2">#N/A</definedName>
    <definedName name="TB316R">#REF!</definedName>
    <definedName name="TB316R_2">#N/A</definedName>
    <definedName name="TB423PI">#REF!</definedName>
    <definedName name="TB423PI_2">#N/A</definedName>
    <definedName name="TB423R">#REF!</definedName>
    <definedName name="TB423R_2">#N/A</definedName>
    <definedName name="TBA">#REF!</definedName>
    <definedName name="TBEBRBT">#N/A</definedName>
    <definedName name="TBT">#REF!</definedName>
    <definedName name="TBTNUYT">#N/A</definedName>
    <definedName name="TBW">#REF!</definedName>
    <definedName name="TBWA">#REF!</definedName>
    <definedName name="TCAP20">#REF!</definedName>
    <definedName name="TCB">#REF!</definedName>
    <definedName name="TCB5M3">#REF!</definedName>
    <definedName name="TCBMBUQ">#REF!</definedName>
    <definedName name="TCBW">#REF!</definedName>
    <definedName name="TCBWA">#REF!</definedName>
    <definedName name="TCC">#REF!</definedName>
    <definedName name="TCC4TCONCR">#REF!</definedName>
    <definedName name="TCC4TFORMA">#REF!</definedName>
    <definedName name="TCCB10">#REF!</definedName>
    <definedName name="TCCBRMZ">#REF!</definedName>
    <definedName name="TCCW">#REF!</definedName>
    <definedName name="TCCWA">#REF!</definedName>
    <definedName name="TCMIMP">#REF!</definedName>
    <definedName name="TEB">#REF!</definedName>
    <definedName name="TEBW">#REF!</definedName>
    <definedName name="TEBWA">#REF!</definedName>
    <definedName name="TECD">#REF!</definedName>
    <definedName name="TECD97">#REF!</definedName>
    <definedName name="TECNICA">#REF!</definedName>
    <definedName name="TELGM">#N/A</definedName>
    <definedName name="temul">#REF!</definedName>
    <definedName name="Teor">[6]Teor!$A$3:$A$7</definedName>
    <definedName name="ter">#REF!</definedName>
    <definedName name="TER_MAR94">#REF!</definedName>
    <definedName name="TERESINA">#N/A</definedName>
    <definedName name="TERFAIXALD">#REF!</definedName>
    <definedName name="TERFAIXALE">#REF!</definedName>
    <definedName name="TERP">#REF!</definedName>
    <definedName name="TErra">#N/A</definedName>
    <definedName name="TERRAPL">#REF!</definedName>
    <definedName name="terraplenagem">#REF!</definedName>
    <definedName name="terraplenagem_1">#REF!</definedName>
    <definedName name="terraplenagem_10">#REF!</definedName>
    <definedName name="terraplenagem_12">#REF!</definedName>
    <definedName name="terraplenagem_2">#REF!</definedName>
    <definedName name="terraplenagem_3">#REF!</definedName>
    <definedName name="terraplenagem_4">#REF!</definedName>
    <definedName name="terraplenagem_9">#REF!</definedName>
    <definedName name="TESM">#REF!</definedName>
    <definedName name="TESTE" localSheetId="2">#REF!*#REF!</definedName>
    <definedName name="TESTE">'BDI Lamartine'!XEV:XEV*'BDI Lamartine'!XEW:XEW</definedName>
    <definedName name="TETB">#REF!</definedName>
    <definedName name="TETB97">#REF!</definedName>
    <definedName name="THE">#N/A</definedName>
    <definedName name="tiago">#REF!</definedName>
    <definedName name="tiago_10">#REF!</definedName>
    <definedName name="tiago_12">#REF!</definedName>
    <definedName name="tiago_4">#REF!</definedName>
    <definedName name="tiago_9">#REF!</definedName>
    <definedName name="Tiradentes">#N/A</definedName>
    <definedName name="_xlnm.Print_Titles" localSheetId="1">'Orçamento Sintético'!$2:$11</definedName>
    <definedName name="_xlnm.Print_Titles" localSheetId="4">qtt!$2:$5</definedName>
    <definedName name="_xlnm.Print_Titles">#N/A</definedName>
    <definedName name="TLC4T">#REF!</definedName>
    <definedName name="TLCC4">#REF!</definedName>
    <definedName name="TLMB">#REF!</definedName>
    <definedName name="TLMR">#REF!</definedName>
    <definedName name="TMR">#REF!</definedName>
    <definedName name="tom">#REF!</definedName>
    <definedName name="TOT">#REF!</definedName>
    <definedName name="TOT_01">#REF!</definedName>
    <definedName name="TOT_02">#REF!</definedName>
    <definedName name="TOT_03">#REF!</definedName>
    <definedName name="TOT_04">#REF!</definedName>
    <definedName name="TOT_05">#REF!</definedName>
    <definedName name="TOT_DRE">#REF!</definedName>
    <definedName name="TOT_OAE">#REF!</definedName>
    <definedName name="TOT_OC">#REF!</definedName>
    <definedName name="TOT_OPA">#REF!</definedName>
    <definedName name="TOT_PAV">#REF!</definedName>
    <definedName name="TOT_SIN">#REF!</definedName>
    <definedName name="TOT_TER">#REF!</definedName>
    <definedName name="total">#REF!</definedName>
    <definedName name="total_10">"$#REF!.$C$1:$G$199"</definedName>
    <definedName name="total_18">"$#REF!.$C$1:$G$199"</definedName>
    <definedName name="total_19">#REF!</definedName>
    <definedName name="TOTAL1">#REF!</definedName>
    <definedName name="TOTAL10">#REF!</definedName>
    <definedName name="TOTAL11">#REF!</definedName>
    <definedName name="TOTAL12">#REF!</definedName>
    <definedName name="TOTAL13">#REF!</definedName>
    <definedName name="TOTAL14">#REF!</definedName>
    <definedName name="TOTAL15">#REF!</definedName>
    <definedName name="TOTAL16">#REF!</definedName>
    <definedName name="TOTAL17">#REF!</definedName>
    <definedName name="TOTAL18">#REF!</definedName>
    <definedName name="TOTAL19">#REF!</definedName>
    <definedName name="TOTAL1A">#REF!</definedName>
    <definedName name="TOTAL1C">#REF!</definedName>
    <definedName name="TOTAL2">#REF!</definedName>
    <definedName name="TOTAL2A">#REF!</definedName>
    <definedName name="TOTAL3">#REF!</definedName>
    <definedName name="TOTAL3A">#REF!</definedName>
    <definedName name="TOTAL4">#REF!</definedName>
    <definedName name="TOTAL4A">#REF!</definedName>
    <definedName name="TOTAL5">#REF!</definedName>
    <definedName name="TOTAL5A">#REF!</definedName>
    <definedName name="TOTAL6">#REF!</definedName>
    <definedName name="TOTAL6A">#REF!</definedName>
    <definedName name="TOTAL7">#REF!</definedName>
    <definedName name="TOTAL7A">#REF!</definedName>
    <definedName name="TOTAL7B">#REF!</definedName>
    <definedName name="TOTAL7C">#REF!</definedName>
    <definedName name="TOTAL7D">#REF!</definedName>
    <definedName name="TOTAL7E">#REF!</definedName>
    <definedName name="TOTAL7F">#REF!</definedName>
    <definedName name="TOTAL7G">#REF!</definedName>
    <definedName name="TOTAL7H">#REF!</definedName>
    <definedName name="TOTAL7I">#REF!</definedName>
    <definedName name="TOTAL7J">#REF!</definedName>
    <definedName name="TOTAL7K">#REF!</definedName>
    <definedName name="TOTAL7L">#REF!</definedName>
    <definedName name="TOTAL7O">#REF!</definedName>
    <definedName name="TOTAL7P">#REF!</definedName>
    <definedName name="TOTAL7Q">#REF!</definedName>
    <definedName name="TOTAL7R">#REF!</definedName>
    <definedName name="TOTAL8">#REF!</definedName>
    <definedName name="TOTAL8A">#REF!</definedName>
    <definedName name="TOTAL8B">#REF!</definedName>
    <definedName name="TOTAL8C">#REF!</definedName>
    <definedName name="TOTAL8D">#REF!</definedName>
    <definedName name="TOTAL8E">#REF!</definedName>
    <definedName name="TOTAL8F">#REF!</definedName>
    <definedName name="TOTAL8G">#REF!</definedName>
    <definedName name="TOTAL8H">#REF!</definedName>
    <definedName name="TOTAL8I">#REF!</definedName>
    <definedName name="TOTAL8J">#REF!</definedName>
    <definedName name="TOTAL8K">#REF!</definedName>
    <definedName name="TOTAL8L">#REF!</definedName>
    <definedName name="TOTAL8O">#REF!</definedName>
    <definedName name="TOTAL8P">#REF!</definedName>
    <definedName name="TOTAL8Q">#REF!</definedName>
    <definedName name="TOTAL8R">#REF!</definedName>
    <definedName name="TOTAL9">#REF!</definedName>
    <definedName name="TOTALSAIBRO">#REF!</definedName>
    <definedName name="totmsa">#REF!</definedName>
    <definedName name="totmsa_1">#REF!</definedName>
    <definedName name="totmsa_10">#REF!</definedName>
    <definedName name="totmsa_12">#REF!</definedName>
    <definedName name="totmsa_2">#REF!</definedName>
    <definedName name="totmsa_3">#REF!</definedName>
    <definedName name="totmsa_4">#REF!</definedName>
    <definedName name="totmsa_5">#REF!</definedName>
    <definedName name="totmsa_6">#REF!</definedName>
    <definedName name="totmsa_7">#REF!</definedName>
    <definedName name="totmsa_9">#REF!</definedName>
    <definedName name="totmsa2">#REF!</definedName>
    <definedName name="totmsa2_1">#REF!</definedName>
    <definedName name="totmsa2_10">#REF!</definedName>
    <definedName name="totmsa2_12">#REF!</definedName>
    <definedName name="totmsa2_2">#REF!</definedName>
    <definedName name="totmsa2_3">#REF!</definedName>
    <definedName name="totmsa2_4">#REF!</definedName>
    <definedName name="totmsa2_5">#REF!</definedName>
    <definedName name="totmsa2_6">#REF!</definedName>
    <definedName name="totmsa2_7">#REF!</definedName>
    <definedName name="totmsa2_9">#REF!</definedName>
    <definedName name="TOTPAA">#N/A</definedName>
    <definedName name="TOTPAA_1">#N/A</definedName>
    <definedName name="TOTPAA_10">#N/A</definedName>
    <definedName name="TOTPAA_11">#N/A</definedName>
    <definedName name="TOTPAA_12">#N/A</definedName>
    <definedName name="TOTPAA_13">#N/A</definedName>
    <definedName name="TOTPAA_2">#N/A</definedName>
    <definedName name="TOTPAA_3">#N/A</definedName>
    <definedName name="TOTPAA_4">#N/A</definedName>
    <definedName name="TOTPAA_5">#N/A</definedName>
    <definedName name="TOTPAA_6">#N/A</definedName>
    <definedName name="TOTPAA_7">#N/A</definedName>
    <definedName name="TOTPAA_8">#N/A</definedName>
    <definedName name="TOTPAA_9">#N/A</definedName>
    <definedName name="TOTSERV">#REF!</definedName>
    <definedName name="totsma">#REF!</definedName>
    <definedName name="totsma_1">#REF!</definedName>
    <definedName name="totsma_10">#REF!</definedName>
    <definedName name="totsma_12">#REF!</definedName>
    <definedName name="totsma_2">#REF!</definedName>
    <definedName name="totsma_3">#REF!</definedName>
    <definedName name="totsma_4">#REF!</definedName>
    <definedName name="totsma_5">#REF!</definedName>
    <definedName name="totsma_6">#REF!</definedName>
    <definedName name="totsma_7">#REF!</definedName>
    <definedName name="totsma_9">#REF!</definedName>
    <definedName name="TPA">#REF!</definedName>
    <definedName name="TPC">#REF!</definedName>
    <definedName name="TPC_10">#N/A</definedName>
    <definedName name="TPC_11">#N/A</definedName>
    <definedName name="TPC_12">#N/A</definedName>
    <definedName name="TPC_13">#N/A</definedName>
    <definedName name="TPC_14">#N/A</definedName>
    <definedName name="TPC_15">#N/A</definedName>
    <definedName name="TPC_16">#N/A</definedName>
    <definedName name="TPC_17">#N/A</definedName>
    <definedName name="TPC_18">#N/A</definedName>
    <definedName name="TPC_5">#N/A</definedName>
    <definedName name="TPC_6">#N/A</definedName>
    <definedName name="TPC_7">#N/A</definedName>
    <definedName name="TPC_8">#N/A</definedName>
    <definedName name="TPC_9">#N/A</definedName>
    <definedName name="TPM">#REF!</definedName>
    <definedName name="TPM_2">#N/A</definedName>
    <definedName name="TPM_25">#REF!</definedName>
    <definedName name="TPM_4">#REF!</definedName>
    <definedName name="TPMM">#REF!</definedName>
    <definedName name="TR">#REF!</definedName>
    <definedName name="TR5C">#REF!</definedName>
    <definedName name="TRABALHO">#REF!</definedName>
    <definedName name="TrabAnual">#REF!</definedName>
    <definedName name="TRANSP_LOC_CARROC_PAV">#REF!</definedName>
    <definedName name="TRANSP_LOC_CARROC_PAV_10">#REF!</definedName>
    <definedName name="TRANSP_LOC_CARROC_PAV_12">#REF!</definedName>
    <definedName name="TRANSP_LOC_CARROC_PAV_9">#REF!</definedName>
    <definedName name="TRANSP_LOC_EQUIP">#REF!</definedName>
    <definedName name="TRANSP_LOC_EQUIP_10">#REF!</definedName>
    <definedName name="TRANSP_LOC_EQUIP_12">#REF!</definedName>
    <definedName name="TRANSP_LOC_EQUIP_9">#REF!</definedName>
    <definedName name="TRANSP_LOC_PAV">#REF!</definedName>
    <definedName name="TRANSP_LOC_PAV_10">#REF!</definedName>
    <definedName name="TRANSP_LOC_PAV_12">#REF!</definedName>
    <definedName name="TRANSP_LOC_PAV_9">#REF!</definedName>
    <definedName name="transporte">#REF!</definedName>
    <definedName name="Transportes_10">#N/A</definedName>
    <definedName name="Transportes_12">#N/A</definedName>
    <definedName name="Transportes_3">#N/A</definedName>
    <definedName name="Transportes_9">#N/A</definedName>
    <definedName name="TRCAP20">#REF!</definedName>
    <definedName name="TRCM30">#REF!</definedName>
    <definedName name="tre">#REF!</definedName>
    <definedName name="TREC">#REF!</definedName>
    <definedName name="Trecho">#REF!</definedName>
    <definedName name="trecho_10">#REF!</definedName>
    <definedName name="trecho_12">#REF!</definedName>
    <definedName name="trecho_4">#REF!</definedName>
    <definedName name="trecho_9">#REF!</definedName>
    <definedName name="Trev">#REF!</definedName>
    <definedName name="TRL1C">#REF!</definedName>
    <definedName name="TRM">#REF!</definedName>
    <definedName name="TRM1C">#REF!</definedName>
    <definedName name="TRMRP">#REF!</definedName>
    <definedName name="TRMTB">#REF!</definedName>
    <definedName name="TRP">#REF!</definedName>
    <definedName name="TRR1C">#REF!</definedName>
    <definedName name="TRR2C">#REF!</definedName>
    <definedName name="TRRM1C">#REF!</definedName>
    <definedName name="TRRPL">#REF!</definedName>
    <definedName name="TRRPL_10">#N/A</definedName>
    <definedName name="TRRPL_11">#N/A</definedName>
    <definedName name="TRRPL_12">#N/A</definedName>
    <definedName name="TRRPL_13">#N/A</definedName>
    <definedName name="TRRPL_14">#N/A</definedName>
    <definedName name="TRRPL_15">#N/A</definedName>
    <definedName name="TRRPL_16">#N/A</definedName>
    <definedName name="TRRPL_17">#N/A</definedName>
    <definedName name="TRRPL_18">#N/A</definedName>
    <definedName name="TRRPL_5">#N/A</definedName>
    <definedName name="TRRPL_6">#N/A</definedName>
    <definedName name="TRRPL_7">#N/A</definedName>
    <definedName name="TRRPL_8">#N/A</definedName>
    <definedName name="TRRPL_9">#N/A</definedName>
    <definedName name="TRRR1C">#REF!</definedName>
    <definedName name="TRRRP">#REF!</definedName>
    <definedName name="TRRTB">#REF!</definedName>
    <definedName name="TRRTSD">#REF!</definedName>
    <definedName name="TRT">#REF!</definedName>
    <definedName name="TRT_10">#REF!</definedName>
    <definedName name="TRT_12">#REF!</definedName>
    <definedName name="TRT_3">#REF!</definedName>
    <definedName name="TRT_9">#REF!</definedName>
    <definedName name="TS">#REF!</definedName>
    <definedName name="TSD">#REF!</definedName>
    <definedName name="TSDB">#REF!</definedName>
    <definedName name="TSS">#REF!</definedName>
    <definedName name="TSSB">#REF!</definedName>
    <definedName name="tssp">#REF!</definedName>
    <definedName name="tssp_2">#N/A</definedName>
    <definedName name="TTT">#REF!</definedName>
    <definedName name="TTT_10">#REF!</definedName>
    <definedName name="TTT_12">#REF!</definedName>
    <definedName name="TTT_3">#REF!</definedName>
    <definedName name="TTT_9">#REF!</definedName>
    <definedName name="ttu">#REF!</definedName>
    <definedName name="TuboD40">#REF!</definedName>
    <definedName name="tudo">#REF!</definedName>
    <definedName name="tvbbb">#REF!</definedName>
    <definedName name="TYUIO" localSheetId="2" hidden="1">{#N/A,#N/A,TRUE,"Serviços"}</definedName>
    <definedName name="TYUIO" hidden="1">{#N/A,#N/A,TRUE,"Serviços"}</definedName>
    <definedName name="TYUIOO" localSheetId="2" hidden="1">{#N/A,#N/A,TRUE,"Serviços"}</definedName>
    <definedName name="TYUIOO" hidden="1">{#N/A,#N/A,TRUE,"Serviços"}</definedName>
    <definedName name="tyvbtyb">#N/A</definedName>
    <definedName name="U">#N/A</definedName>
    <definedName name="UIO">#REF!</definedName>
    <definedName name="UIO_10">#REF!</definedName>
    <definedName name="UIO_12">#REF!</definedName>
    <definedName name="UIO_3">#REF!</definedName>
    <definedName name="UIO_9">#REF!</definedName>
    <definedName name="UL">#REF!</definedName>
    <definedName name="un" hidden="1">#N/A</definedName>
    <definedName name="Und" hidden="1">#N/A</definedName>
    <definedName name="Und_26">NA()</definedName>
    <definedName name="Und_27">NA()</definedName>
    <definedName name="unid.2">#REF!</definedName>
    <definedName name="Unidade1">#REF!</definedName>
    <definedName name="UnidAux" hidden="1">#N/A</definedName>
    <definedName name="UNIT">#REF!</definedName>
    <definedName name="UnitAnexo">#REF!</definedName>
    <definedName name="UNITÁRIO">#REF!</definedName>
    <definedName name="UnitNome">#REF!</definedName>
    <definedName name="URV_MAR94">#REF!</definedName>
    <definedName name="uuu" localSheetId="2" hidden="1">{#N/A,#N/A,TRUE,"Serviços"}</definedName>
    <definedName name="uuu" hidden="1">{#N/A,#N/A,TRUE,"Serviços"}</definedName>
    <definedName name="uuuuuty">#N/A</definedName>
    <definedName name="UYHU">#N/A</definedName>
    <definedName name="VACAP">#REF!</definedName>
    <definedName name="VACM">#REF!</definedName>
    <definedName name="VALOR_ADITIVO">#REF!</definedName>
    <definedName name="VALOR_CONTRATO">#REF!</definedName>
    <definedName name="VAM">#REF!</definedName>
    <definedName name="VAMM">#REF!</definedName>
    <definedName name="Varios.Ext">#N/A</definedName>
    <definedName name="VARM">#REF!</definedName>
    <definedName name="VARR">#REF!</definedName>
    <definedName name="Vazios">[6]Teor!$B$3:$B$7</definedName>
    <definedName name="VCANT">#REF!</definedName>
    <definedName name="VCRBRVRTBTY">#N/A</definedName>
    <definedName name="vcrtybtb">#N/A</definedName>
    <definedName name="VDFVRATVB">#N/A</definedName>
    <definedName name="VEICULO">#REF!</definedName>
    <definedName name="Véiculos">#REF!</definedName>
    <definedName name="verde">#REF!</definedName>
    <definedName name="verde_2">#N/A</definedName>
    <definedName name="verde_25">#REF!</definedName>
    <definedName name="verde_4">#REF!</definedName>
    <definedName name="verdee">#REF!</definedName>
    <definedName name="verdepav">#REF!</definedName>
    <definedName name="verdepav_2">#N/A</definedName>
    <definedName name="verdepav_25">#REF!</definedName>
    <definedName name="verdepav_4">#REF!</definedName>
    <definedName name="verdepavv">#REF!</definedName>
    <definedName name="vfvr">#N/A</definedName>
    <definedName name="VidaAnos">#REF!</definedName>
    <definedName name="Vidahoras">#REF!</definedName>
    <definedName name="VLM">#REF!</definedName>
    <definedName name="VLPI">#REF!</definedName>
    <definedName name="VLREAJ">#REF!</definedName>
    <definedName name="VMOB">#REF!</definedName>
    <definedName name="voce">#REF!</definedName>
    <definedName name="VR">#REF!</definedName>
    <definedName name="VRTBRBTYTY">#N/A</definedName>
    <definedName name="VRTBTYBTYY">#N/A</definedName>
    <definedName name="VRVTS">#N/A</definedName>
    <definedName name="VSR">#REF!</definedName>
    <definedName name="vtynbyb">#N/A</definedName>
    <definedName name="vvv" localSheetId="2" hidden="1">{#N/A,#N/A,FALSE,"MO (2)"}</definedName>
    <definedName name="vvv" hidden="1">{#N/A,#N/A,FALSE,"MO (2)"}</definedName>
    <definedName name="vvv_1" localSheetId="2" hidden="1">{#N/A,#N/A,FALSE,"MO (2)"}</definedName>
    <definedName name="vvv_1" hidden="1">{#N/A,#N/A,FALSE,"MO (2)"}</definedName>
    <definedName name="W_10">#N/A</definedName>
    <definedName name="W_11">#N/A</definedName>
    <definedName name="W_12">#N/A</definedName>
    <definedName name="W_13">#N/A</definedName>
    <definedName name="W_14">#N/A</definedName>
    <definedName name="W_15">#N/A</definedName>
    <definedName name="W_16">#N/A</definedName>
    <definedName name="W_17">#N/A</definedName>
    <definedName name="W_18">#N/A</definedName>
    <definedName name="W_2">#N/A</definedName>
    <definedName name="W_5">#N/A</definedName>
    <definedName name="W_6">#N/A</definedName>
    <definedName name="W_7">#N/A</definedName>
    <definedName name="W_8">#N/A</definedName>
    <definedName name="W_9">#N/A</definedName>
    <definedName name="wdxzefxe">#N/A</definedName>
    <definedName name="WEFAS">#N/A</definedName>
    <definedName name="wer">#N/A</definedName>
    <definedName name="wer_10">#N/A</definedName>
    <definedName name="wer_11">#N/A</definedName>
    <definedName name="wer_12">#N/A</definedName>
    <definedName name="wer_13">#N/A</definedName>
    <definedName name="wer_14">#N/A</definedName>
    <definedName name="wer_15">#N/A</definedName>
    <definedName name="wer_16">#N/A</definedName>
    <definedName name="wer_17">#N/A</definedName>
    <definedName name="wer_18">#N/A</definedName>
    <definedName name="wer_2">#N/A</definedName>
    <definedName name="wer_5">#N/A</definedName>
    <definedName name="wer_6">#N/A</definedName>
    <definedName name="wer_7">#N/A</definedName>
    <definedName name="wer_8">#N/A</definedName>
    <definedName name="wer_9">#N/A</definedName>
    <definedName name="wew">#N/A</definedName>
    <definedName name="wewde">#N/A</definedName>
    <definedName name="WEWR">#N/A</definedName>
    <definedName name="WEWRWR">#N/A</definedName>
    <definedName name="WEWRWR_25">#N/A</definedName>
    <definedName name="WEWRWR_27">#N/A</definedName>
    <definedName name="WEWRWR_28">#N/A</definedName>
    <definedName name="WEWRWR_29">#N/A</definedName>
    <definedName name="WEWRWR_31">#N/A</definedName>
    <definedName name="WEWRWR_37">#N/A</definedName>
    <definedName name="WEWRWR_4">#N/A</definedName>
    <definedName name="WEWRWR_45" localSheetId="2">__PR1050</definedName>
    <definedName name="WEWRWR_45">__PR1050</definedName>
    <definedName name="wrn.ACABINT." localSheetId="2" hidden="1">{#N/A,#N/A,FALSE,"SS";#N/A,#N/A,FALSE,"TER1";#N/A,#N/A,FALSE,"TER2";#N/A,#N/A,FALSE,"TER3";#N/A,#N/A,FALSE,"TP1";#N/A,#N/A,FALSE,"TP2";#N/A,#N/A,FALSE,"TP3";#N/A,#N/A,FALSE,"DI1";#N/A,#N/A,FALSE,"DI2";#N/A,#N/A,FALSE,"DI3";#N/A,#N/A,FALSE,"DS1";#N/A,#N/A,FALSE,"DS2";#N/A,#N/A,FALSE,"CM"}</definedName>
    <definedName name="wrn.ACABINT." hidden="1">{#N/A,#N/A,FALSE,"SS";#N/A,#N/A,FALSE,"TER1";#N/A,#N/A,FALSE,"TER2";#N/A,#N/A,FALSE,"TER3";#N/A,#N/A,FALSE,"TP1";#N/A,#N/A,FALSE,"TP2";#N/A,#N/A,FALSE,"TP3";#N/A,#N/A,FALSE,"DI1";#N/A,#N/A,FALSE,"DI2";#N/A,#N/A,FALSE,"DI3";#N/A,#N/A,FALSE,"DS1";#N/A,#N/A,FALSE,"DS2";#N/A,#N/A,FALSE,"CM"}</definedName>
    <definedName name="wrn.ACABINT._.TOT." localSheetId="2" hidden="1">{#N/A,#N/A,FALSE,"SS 1";#N/A,#N/A,FALSE,"TER 1 (A)";#N/A,#N/A,FALSE,"SS 2";#N/A,#N/A,FALSE,"TER 1 (B)";#N/A,#N/A,FALSE,"TER 1 (C)";#N/A,#N/A,FALSE,"TER 1 (D)";#N/A,#N/A,FALSE,"TER 1 (E)";#N/A,#N/A,FALSE,"TER 2 "}</definedName>
    <definedName name="wrn.ACABINT._.TOT." hidden="1">{#N/A,#N/A,FALSE,"SS 1";#N/A,#N/A,FALSE,"TER 1 (A)";#N/A,#N/A,FALSE,"SS 2";#N/A,#N/A,FALSE,"TER 1 (B)";#N/A,#N/A,FALSE,"TER 1 (C)";#N/A,#N/A,FALSE,"TER 1 (D)";#N/A,#N/A,FALSE,"TER 1 (E)";#N/A,#N/A,FALSE,"TER 2 "}</definedName>
    <definedName name="wrn.FACHADA." localSheetId="2" hidden="1">{#N/A,#N/A,TRUE,"TER  EXT";#N/A,#N/A,TRUE,"TER  EXT";#N/A,#N/A,TRUE,"LAT  ESQ";#N/A,#N/A,TRUE,"FRONTAL";#N/A,#N/A,TRUE,"POST";#N/A,#N/A,TRUE,"LAT  DIR"}</definedName>
    <definedName name="wrn.FACHADA." hidden="1">{#N/A,#N/A,TRUE,"TER  EXT";#N/A,#N/A,TRUE,"TER  EXT";#N/A,#N/A,TRUE,"LAT  ESQ";#N/A,#N/A,TRUE,"FRONTAL";#N/A,#N/A,TRUE,"POST";#N/A,#N/A,TRUE,"LAT  DIR"}</definedName>
    <definedName name="wrn.LEVFER." localSheetId="2" hidden="1">{#N/A,#N/A,FALSE,"LEVFER V2 P";#N/A,#N/A,FALSE,"LEVFER V2 P10%"}</definedName>
    <definedName name="wrn.LEVFER." hidden="1">{#N/A,#N/A,FALSE,"LEVFER V2 P";#N/A,#N/A,FALSE,"LEVFER V2 P10%"}</definedName>
    <definedName name="wrn.mo2." localSheetId="2" hidden="1">{#N/A,#N/A,FALSE,"MO (2)"}</definedName>
    <definedName name="wrn.mo2." hidden="1">{#N/A,#N/A,FALSE,"MO (2)"}</definedName>
    <definedName name="wrn.mo2._1" localSheetId="2" hidden="1">{#N/A,#N/A,FALSE,"MO (2)"}</definedName>
    <definedName name="wrn.mo2._1" hidden="1">{#N/A,#N/A,FALSE,"MO (2)"}</definedName>
    <definedName name="wrn.PENDENCIAS." localSheetId="2"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 name="wrn.relext." localSheetId="2" hidden="1">{#N/A,#N/A,TRUE,"Plan1"}</definedName>
    <definedName name="wrn.relext." hidden="1">{#N/A,#N/A,TRUE,"Plan1"}</definedName>
    <definedName name="wrn.relext._1" localSheetId="2" hidden="1">{#N/A,#N/A,TRUE,"Plan1"}</definedName>
    <definedName name="wrn.relext._1" hidden="1">{#N/A,#N/A,TRUE,"Plan1"}</definedName>
    <definedName name="wrn.SERV._.PAVTO." localSheetId="2" hidden="1">{#N/A,#N/A,FALSE,"SS 1";#N/A,#N/A,FALSE,"SS 2";#N/A,#N/A,FALSE,"TER 1 (1)";#N/A,#N/A,FALSE,"TER 1 (2)";#N/A,#N/A,FALSE,"TER 2 ";#N/A,#N/A,FALSE,"TP  (1)";#N/A,#N/A,FALSE,"TP  (2)";#N/A,#N/A,FALSE,"CM BAR"}</definedName>
    <definedName name="wrn.SERV._.PAVTO." hidden="1">{#N/A,#N/A,FALSE,"SS 1";#N/A,#N/A,FALSE,"SS 2";#N/A,#N/A,FALSE,"TER 1 (1)";#N/A,#N/A,FALSE,"TER 1 (2)";#N/A,#N/A,FALSE,"TER 2 ";#N/A,#N/A,FALSE,"TP  (1)";#N/A,#N/A,FALSE,"TP  (2)";#N/A,#N/A,FALSE,"CM BAR"}</definedName>
    <definedName name="wrn.Tipo." localSheetId="2" hidden="1">{#N/A,#N/A,TRUE,"Serviços"}</definedName>
    <definedName name="wrn.Tipo." hidden="1">{#N/A,#N/A,TRUE,"Serviços"}</definedName>
    <definedName name="wrn.Tipo.." localSheetId="2" hidden="1">{#N/A,#N/A,TRUE,"Serviços"}</definedName>
    <definedName name="wrn.Tipo.." hidden="1">{#N/A,#N/A,TRUE,"Serviços"}</definedName>
    <definedName name="x">[6]Equipamentos!#REF!</definedName>
    <definedName name="x_10">#N/A</definedName>
    <definedName name="x_11">#N/A</definedName>
    <definedName name="x_12">#N/A</definedName>
    <definedName name="x_13">#N/A</definedName>
    <definedName name="x_14">#N/A</definedName>
    <definedName name="x_15">#N/A</definedName>
    <definedName name="x_16">#N/A</definedName>
    <definedName name="x_17">#N/A</definedName>
    <definedName name="x_18">#N/A</definedName>
    <definedName name="x_6">#N/A</definedName>
    <definedName name="x_7">#N/A</definedName>
    <definedName name="x_8">#N/A</definedName>
    <definedName name="xc32dd">#N/A</definedName>
    <definedName name="XCERRVTRT">#N/A</definedName>
    <definedName name="xcfdc">#N/A</definedName>
    <definedName name="XDETRRTVBT">#N/A</definedName>
    <definedName name="XDFGVGFVG">#N/A</definedName>
    <definedName name="xedc">#N/A</definedName>
    <definedName name="xedcvf">#N/A</definedName>
    <definedName name="XERVRBVYTB">#N/A</definedName>
    <definedName name="XERVTBVRTBTR">#N/A</definedName>
    <definedName name="xfcrtr">#N/A</definedName>
    <definedName name="xhvnh">#N/A</definedName>
    <definedName name="XLS">#N/A</definedName>
    <definedName name="xrtvctv">#N/A</definedName>
    <definedName name="xrtyvbyh">#N/A</definedName>
    <definedName name="xsd">#N/A</definedName>
    <definedName name="XX">#N/A</definedName>
    <definedName name="XX_2">NA()</definedName>
    <definedName name="xxc">#N/A</definedName>
    <definedName name="xxd">#N/A</definedName>
    <definedName name="XXX">#N/A</definedName>
    <definedName name="XXX_25">#N/A</definedName>
    <definedName name="XXX_27">#N/A</definedName>
    <definedName name="XXX_28">#N/A</definedName>
    <definedName name="XXX_29">#N/A</definedName>
    <definedName name="XXX_31">#N/A</definedName>
    <definedName name="XXX_37">#N/A</definedName>
    <definedName name="XXX_4">#N/A</definedName>
    <definedName name="XXX_45" localSheetId="2">__TP5</definedName>
    <definedName name="XXX_45">__TP5</definedName>
    <definedName name="XXX1">#N/A</definedName>
    <definedName name="xxxc">#N/A</definedName>
    <definedName name="XXXX_10">#N/A</definedName>
    <definedName name="XXXX_11">#N/A</definedName>
    <definedName name="XXXX_12">#N/A</definedName>
    <definedName name="XXXX_13">#N/A</definedName>
    <definedName name="XXXX_14">#N/A</definedName>
    <definedName name="XXXX_15">#N/A</definedName>
    <definedName name="XXXX_16">#N/A</definedName>
    <definedName name="XXXX_17">#N/A</definedName>
    <definedName name="XXXX_18">#N/A</definedName>
    <definedName name="XXXX_2">#N/A</definedName>
    <definedName name="XXXX_5">#N/A</definedName>
    <definedName name="XXXX_6">#N/A</definedName>
    <definedName name="XXXX_7">#N/A</definedName>
    <definedName name="XXXX_8">#N/A</definedName>
    <definedName name="XXXX_9">#N/A</definedName>
    <definedName name="xxxxxx">#REF!</definedName>
    <definedName name="xzdxcfr">#N/A</definedName>
    <definedName name="y">#REF!</definedName>
    <definedName name="YES">#REF!</definedName>
    <definedName name="yreyre">#REF!</definedName>
    <definedName name="YUI">#REF!</definedName>
    <definedName name="YUI_10">#REF!</definedName>
    <definedName name="YUI_12">#REF!</definedName>
    <definedName name="YUI_3">#REF!</definedName>
    <definedName name="YUI_9">#REF!</definedName>
    <definedName name="yy" localSheetId="2" hidden="1">{#N/A,#N/A,TRUE,"Serviços"}</definedName>
    <definedName name="yy" hidden="1">{#N/A,#N/A,TRUE,"Serviços"}</definedName>
    <definedName name="Z">#N/A</definedName>
    <definedName name="z_1" localSheetId="2" hidden="1">{#N/A,#N/A,FALSE,"MO (2)"}</definedName>
    <definedName name="z_1" hidden="1">{#N/A,#N/A,FALSE,"MO (2)"}</definedName>
    <definedName name="ZA">[0]!ZA</definedName>
    <definedName name="ZAA">#REF!</definedName>
    <definedName name="zaza" localSheetId="2" hidden="1">{#N/A,#N/A,FALSE,"MO (2)"}</definedName>
    <definedName name="zaza" hidden="1">{#N/A,#N/A,FALSE,"MO (2)"}</definedName>
    <definedName name="zaza_1" localSheetId="2" hidden="1">{#N/A,#N/A,FALSE,"MO (2)"}</definedName>
    <definedName name="zaza_1" hidden="1">{#N/A,#N/A,FALSE,"MO (2)"}</definedName>
    <definedName name="zcsa">#N/A</definedName>
    <definedName name="zfrcxr">#N/A</definedName>
    <definedName name="ZFRGCGB">#N/A</definedName>
    <definedName name="ZFRGCGTH">#N/A</definedName>
    <definedName name="zwexcfr">#N/A</definedName>
    <definedName name="zxd">#N/A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6" l="1"/>
  <c r="D13" i="6"/>
  <c r="M40" i="6"/>
  <c r="L40" i="6"/>
  <c r="K40" i="6"/>
  <c r="J40" i="6"/>
  <c r="H40" i="6"/>
  <c r="G40" i="6"/>
  <c r="F40" i="6"/>
  <c r="E40" i="6"/>
  <c r="D40" i="6"/>
  <c r="M33" i="6"/>
  <c r="C39" i="6"/>
  <c r="C37" i="6"/>
  <c r="C35" i="6"/>
  <c r="M35" i="6" s="1"/>
  <c r="C33" i="6"/>
  <c r="C31" i="6"/>
  <c r="C29" i="6"/>
  <c r="C27" i="6"/>
  <c r="C25" i="6"/>
  <c r="C23" i="6"/>
  <c r="E23" i="6" s="1"/>
  <c r="C21" i="6"/>
  <c r="C19" i="6"/>
  <c r="C17" i="6"/>
  <c r="C15" i="6"/>
  <c r="M15" i="6" s="1"/>
  <c r="C13" i="6"/>
  <c r="M39" i="6"/>
  <c r="L37" i="6"/>
  <c r="L33" i="6"/>
  <c r="J31" i="6"/>
  <c r="I31" i="6"/>
  <c r="J29" i="6"/>
  <c r="K27" i="6"/>
  <c r="J27" i="6"/>
  <c r="I27" i="6"/>
  <c r="H27" i="6"/>
  <c r="F27" i="6"/>
  <c r="G27" i="6"/>
  <c r="H25" i="6"/>
  <c r="E21" i="6"/>
  <c r="M19" i="6"/>
  <c r="D17" i="6"/>
  <c r="A7" i="6"/>
  <c r="H79" i="1"/>
  <c r="H78" i="1"/>
  <c r="H76" i="1"/>
  <c r="I76" i="1" s="1"/>
  <c r="J76" i="1" s="1"/>
  <c r="H75" i="1"/>
  <c r="H74" i="1"/>
  <c r="H72" i="1"/>
  <c r="H71" i="1"/>
  <c r="H69" i="1"/>
  <c r="H68" i="1"/>
  <c r="H67" i="1"/>
  <c r="H66" i="1"/>
  <c r="H65" i="1"/>
  <c r="I65" i="1" s="1"/>
  <c r="J65" i="1" s="1"/>
  <c r="H63" i="1"/>
  <c r="H62" i="1"/>
  <c r="H61" i="1"/>
  <c r="H60" i="1"/>
  <c r="H58" i="1"/>
  <c r="H57" i="1"/>
  <c r="H56" i="1"/>
  <c r="H54" i="1"/>
  <c r="I54" i="1" s="1"/>
  <c r="J54" i="1" s="1"/>
  <c r="H53" i="1"/>
  <c r="H52" i="1"/>
  <c r="H51" i="1"/>
  <c r="I51" i="1" s="1"/>
  <c r="J51" i="1" s="1"/>
  <c r="H50" i="1"/>
  <c r="I50" i="1" s="1"/>
  <c r="J50" i="1" s="1"/>
  <c r="H49" i="1"/>
  <c r="I49" i="1" s="1"/>
  <c r="J49" i="1" s="1"/>
  <c r="H48" i="1"/>
  <c r="H47" i="1"/>
  <c r="H44" i="1"/>
  <c r="I44" i="1" s="1"/>
  <c r="J44" i="1" s="1"/>
  <c r="H43" i="1"/>
  <c r="H42" i="1"/>
  <c r="H41" i="1"/>
  <c r="H40" i="1"/>
  <c r="H38" i="1"/>
  <c r="H37" i="1"/>
  <c r="H36" i="1"/>
  <c r="H33" i="1"/>
  <c r="H32" i="1"/>
  <c r="H31" i="1"/>
  <c r="H30" i="1"/>
  <c r="H28" i="1"/>
  <c r="H27" i="1"/>
  <c r="H26" i="1"/>
  <c r="H25" i="1"/>
  <c r="I25" i="1" s="1"/>
  <c r="J25" i="1" s="1"/>
  <c r="H24" i="1"/>
  <c r="I24" i="1" s="1"/>
  <c r="J24" i="1" s="1"/>
  <c r="H23" i="1"/>
  <c r="H21" i="1"/>
  <c r="H19" i="1"/>
  <c r="I19" i="1" s="1"/>
  <c r="J19" i="1" s="1"/>
  <c r="J18" i="1" s="1"/>
  <c r="J13" i="2" s="1"/>
  <c r="T7" i="1"/>
  <c r="I79" i="1"/>
  <c r="I78" i="1"/>
  <c r="I75" i="1"/>
  <c r="J75" i="1" s="1"/>
  <c r="I74" i="1"/>
  <c r="I72" i="1"/>
  <c r="J72" i="1" s="1"/>
  <c r="I71" i="1"/>
  <c r="J71" i="1" s="1"/>
  <c r="J70" i="1" s="1"/>
  <c r="J25" i="2" s="1"/>
  <c r="I69" i="1"/>
  <c r="J69" i="1" s="1"/>
  <c r="I68" i="1"/>
  <c r="I67" i="1"/>
  <c r="I66" i="1"/>
  <c r="I63" i="1"/>
  <c r="I62" i="1"/>
  <c r="J62" i="1" s="1"/>
  <c r="I61" i="1"/>
  <c r="I60" i="1"/>
  <c r="I58" i="1"/>
  <c r="J58" i="1" s="1"/>
  <c r="I57" i="1"/>
  <c r="I56" i="1"/>
  <c r="J56" i="1" s="1"/>
  <c r="I53" i="1"/>
  <c r="J53" i="1" s="1"/>
  <c r="I52" i="1"/>
  <c r="J52" i="1" s="1"/>
  <c r="I48" i="1"/>
  <c r="I47" i="1"/>
  <c r="I43" i="1"/>
  <c r="I42" i="1"/>
  <c r="J42" i="1" s="1"/>
  <c r="I41" i="1"/>
  <c r="J41" i="1" s="1"/>
  <c r="I40" i="1"/>
  <c r="J40" i="1" s="1"/>
  <c r="I38" i="1"/>
  <c r="I37" i="1"/>
  <c r="I36" i="1"/>
  <c r="I33" i="1"/>
  <c r="J33" i="1" s="1"/>
  <c r="I32" i="1"/>
  <c r="I31" i="1"/>
  <c r="J31" i="1" s="1"/>
  <c r="I30" i="1"/>
  <c r="J30" i="1" s="1"/>
  <c r="I28" i="1"/>
  <c r="I27" i="1"/>
  <c r="I26" i="1"/>
  <c r="I23" i="1"/>
  <c r="J23" i="1" s="1"/>
  <c r="I21" i="1"/>
  <c r="I17" i="1"/>
  <c r="I15" i="1"/>
  <c r="I14" i="1"/>
  <c r="I13" i="1"/>
  <c r="J13" i="1" s="1"/>
  <c r="G37" i="1"/>
  <c r="G27" i="1"/>
  <c r="J27" i="1" s="1"/>
  <c r="G28" i="1"/>
  <c r="J79" i="1"/>
  <c r="J78" i="1"/>
  <c r="J77" i="1" s="1"/>
  <c r="J27" i="2" s="1"/>
  <c r="J74" i="1"/>
  <c r="J68" i="1"/>
  <c r="J67" i="1"/>
  <c r="J66" i="1"/>
  <c r="J63" i="1"/>
  <c r="J61" i="1"/>
  <c r="J60" i="1"/>
  <c r="J57" i="1"/>
  <c r="J48" i="1"/>
  <c r="J47" i="1"/>
  <c r="J43" i="1"/>
  <c r="J38" i="1"/>
  <c r="J36" i="1"/>
  <c r="J32" i="1"/>
  <c r="J26" i="1"/>
  <c r="J21" i="1"/>
  <c r="J20" i="1" s="1"/>
  <c r="J14" i="2" s="1"/>
  <c r="J17" i="1"/>
  <c r="J16" i="1" s="1"/>
  <c r="J12" i="2" s="1"/>
  <c r="J15" i="1"/>
  <c r="J14" i="1"/>
  <c r="K47" i="2"/>
  <c r="K46" i="2"/>
  <c r="K45" i="2"/>
  <c r="F9" i="1"/>
  <c r="D7" i="2"/>
  <c r="M143" i="5"/>
  <c r="L143" i="5"/>
  <c r="K143" i="5"/>
  <c r="M142" i="5"/>
  <c r="L142" i="5"/>
  <c r="O142" i="5" s="1"/>
  <c r="K142" i="5"/>
  <c r="O138" i="5"/>
  <c r="M138" i="5"/>
  <c r="L138" i="5"/>
  <c r="K138" i="5"/>
  <c r="M137" i="5"/>
  <c r="L137" i="5"/>
  <c r="K137" i="5"/>
  <c r="O137" i="5" s="1"/>
  <c r="M136" i="5"/>
  <c r="L136" i="5"/>
  <c r="K136" i="5"/>
  <c r="O136" i="5" s="1"/>
  <c r="O135" i="5"/>
  <c r="M135" i="5"/>
  <c r="L135" i="5"/>
  <c r="K135" i="5"/>
  <c r="M129" i="5"/>
  <c r="L129" i="5"/>
  <c r="O129" i="5" s="1"/>
  <c r="K129" i="5"/>
  <c r="M128" i="5"/>
  <c r="O128" i="5" s="1"/>
  <c r="L128" i="5"/>
  <c r="K128" i="5"/>
  <c r="M124" i="5"/>
  <c r="L124" i="5"/>
  <c r="O124" i="5" s="1"/>
  <c r="K124" i="5"/>
  <c r="M123" i="5"/>
  <c r="L123" i="5"/>
  <c r="O123" i="5" s="1"/>
  <c r="K123" i="5"/>
  <c r="M122" i="5"/>
  <c r="L122" i="5"/>
  <c r="K122" i="5"/>
  <c r="O122" i="5" s="1"/>
  <c r="M118" i="5"/>
  <c r="L118" i="5"/>
  <c r="O118" i="5" s="1"/>
  <c r="K118" i="5"/>
  <c r="M117" i="5"/>
  <c r="L117" i="5"/>
  <c r="K117" i="5"/>
  <c r="O117" i="5" s="1"/>
  <c r="M116" i="5"/>
  <c r="L116" i="5"/>
  <c r="K116" i="5"/>
  <c r="O116" i="5" s="1"/>
  <c r="M111" i="5"/>
  <c r="L111" i="5"/>
  <c r="O111" i="5" s="1"/>
  <c r="K111" i="5"/>
  <c r="M110" i="5"/>
  <c r="L110" i="5"/>
  <c r="K110" i="5"/>
  <c r="O110" i="5" s="1"/>
  <c r="M109" i="5"/>
  <c r="L109" i="5"/>
  <c r="K109" i="5"/>
  <c r="O109" i="5" s="1"/>
  <c r="M108" i="5"/>
  <c r="O108" i="5" s="1"/>
  <c r="L108" i="5"/>
  <c r="K108" i="5"/>
  <c r="M104" i="5"/>
  <c r="L104" i="5"/>
  <c r="O104" i="5" s="1"/>
  <c r="K104" i="5"/>
  <c r="M103" i="5"/>
  <c r="L103" i="5"/>
  <c r="K103" i="5"/>
  <c r="O103" i="5" s="1"/>
  <c r="M102" i="5"/>
  <c r="L102" i="5"/>
  <c r="K102" i="5"/>
  <c r="O102" i="5" s="1"/>
  <c r="M101" i="5"/>
  <c r="O101" i="5" s="1"/>
  <c r="L101" i="5"/>
  <c r="K101" i="5"/>
  <c r="M97" i="5"/>
  <c r="L97" i="5"/>
  <c r="O97" i="5" s="1"/>
  <c r="K97" i="5"/>
  <c r="M96" i="5"/>
  <c r="L96" i="5"/>
  <c r="K96" i="5"/>
  <c r="O96" i="5" s="1"/>
  <c r="O95" i="5"/>
  <c r="M95" i="5"/>
  <c r="L95" i="5"/>
  <c r="K95" i="5"/>
  <c r="H94" i="5"/>
  <c r="L94" i="5" s="1"/>
  <c r="O93" i="5"/>
  <c r="M93" i="5"/>
  <c r="L93" i="5"/>
  <c r="K93" i="5"/>
  <c r="M89" i="5"/>
  <c r="L89" i="5"/>
  <c r="O89" i="5" s="1"/>
  <c r="K89" i="5"/>
  <c r="O88" i="5"/>
  <c r="M88" i="5"/>
  <c r="L88" i="5"/>
  <c r="K88" i="5"/>
  <c r="M87" i="5"/>
  <c r="L87" i="5"/>
  <c r="K87" i="5"/>
  <c r="O87" i="5" s="1"/>
  <c r="M86" i="5"/>
  <c r="L86" i="5"/>
  <c r="O86" i="5" s="1"/>
  <c r="K86" i="5"/>
  <c r="M79" i="5"/>
  <c r="L79" i="5"/>
  <c r="O79" i="5" s="1"/>
  <c r="K79" i="5"/>
  <c r="M78" i="5"/>
  <c r="L78" i="5"/>
  <c r="K78" i="5"/>
  <c r="O78" i="5" s="1"/>
  <c r="H77" i="5"/>
  <c r="L77" i="5" s="1"/>
  <c r="O77" i="5" s="1"/>
  <c r="O76" i="5"/>
  <c r="M76" i="5"/>
  <c r="L76" i="5"/>
  <c r="K76" i="5"/>
  <c r="O75" i="5"/>
  <c r="M75" i="5"/>
  <c r="L75" i="5"/>
  <c r="K75" i="5"/>
  <c r="M74" i="5"/>
  <c r="O74" i="5" s="1"/>
  <c r="L74" i="5"/>
  <c r="K74" i="5"/>
  <c r="O73" i="5"/>
  <c r="M73" i="5"/>
  <c r="L73" i="5"/>
  <c r="K73" i="5"/>
  <c r="M72" i="5"/>
  <c r="L72" i="5"/>
  <c r="K72" i="5"/>
  <c r="O72" i="5" s="1"/>
  <c r="M71" i="5"/>
  <c r="L71" i="5"/>
  <c r="K71" i="5"/>
  <c r="O71" i="5" s="1"/>
  <c r="M70" i="5"/>
  <c r="L70" i="5"/>
  <c r="K70" i="5"/>
  <c r="O70" i="5" s="1"/>
  <c r="M63" i="5"/>
  <c r="L63" i="5"/>
  <c r="O63" i="5" s="1"/>
  <c r="K63" i="5"/>
  <c r="M62" i="5"/>
  <c r="L62" i="5"/>
  <c r="K62" i="5"/>
  <c r="O62" i="5" s="1"/>
  <c r="M61" i="5"/>
  <c r="O61" i="5" s="1"/>
  <c r="L61" i="5"/>
  <c r="K61" i="5"/>
  <c r="M57" i="5"/>
  <c r="L57" i="5"/>
  <c r="O57" i="5" s="1"/>
  <c r="K57" i="5"/>
  <c r="M56" i="5"/>
  <c r="L56" i="5"/>
  <c r="K56" i="5"/>
  <c r="O56" i="5" s="1"/>
  <c r="M55" i="5"/>
  <c r="L55" i="5"/>
  <c r="K55" i="5"/>
  <c r="O55" i="5" s="1"/>
  <c r="M54" i="5"/>
  <c r="L54" i="5"/>
  <c r="K54" i="5"/>
  <c r="O54" i="5" s="1"/>
  <c r="M50" i="5"/>
  <c r="L50" i="5"/>
  <c r="O50" i="5" s="1"/>
  <c r="K50" i="5"/>
  <c r="M49" i="5"/>
  <c r="L49" i="5"/>
  <c r="O49" i="5" s="1"/>
  <c r="K49" i="5"/>
  <c r="M48" i="5"/>
  <c r="L48" i="5"/>
  <c r="K48" i="5"/>
  <c r="O48" i="5" s="1"/>
  <c r="M47" i="5"/>
  <c r="L47" i="5"/>
  <c r="O47" i="5" s="1"/>
  <c r="K47" i="5"/>
  <c r="M41" i="5"/>
  <c r="L41" i="5"/>
  <c r="O41" i="5" s="1"/>
  <c r="K41" i="5"/>
  <c r="M40" i="5"/>
  <c r="L40" i="5"/>
  <c r="O40" i="5" s="1"/>
  <c r="K40" i="5"/>
  <c r="M39" i="5"/>
  <c r="L39" i="5"/>
  <c r="K39" i="5"/>
  <c r="O39" i="5" s="1"/>
  <c r="M38" i="5"/>
  <c r="L38" i="5"/>
  <c r="K38" i="5"/>
  <c r="O38" i="5" s="1"/>
  <c r="M37" i="5"/>
  <c r="L37" i="5"/>
  <c r="O37" i="5" s="1"/>
  <c r="K37" i="5"/>
  <c r="M33" i="5"/>
  <c r="L33" i="5"/>
  <c r="O33" i="5" s="1"/>
  <c r="K33" i="5"/>
  <c r="M32" i="5"/>
  <c r="L32" i="5"/>
  <c r="K32" i="5"/>
  <c r="O32" i="5" s="1"/>
  <c r="U32" i="5" s="1"/>
  <c r="M31" i="5"/>
  <c r="L31" i="5"/>
  <c r="K31" i="5"/>
  <c r="O31" i="5" s="1"/>
  <c r="M30" i="5"/>
  <c r="L30" i="5"/>
  <c r="O30" i="5" s="1"/>
  <c r="K30" i="5"/>
  <c r="M29" i="5"/>
  <c r="L29" i="5"/>
  <c r="O29" i="5" s="1"/>
  <c r="K29" i="5"/>
  <c r="M28" i="5"/>
  <c r="L28" i="5"/>
  <c r="O28" i="5" s="1"/>
  <c r="K28" i="5"/>
  <c r="M25" i="5"/>
  <c r="L25" i="5"/>
  <c r="K25" i="5"/>
  <c r="M24" i="5"/>
  <c r="L24" i="5"/>
  <c r="O24" i="5" s="1"/>
  <c r="K24" i="5"/>
  <c r="M23" i="5"/>
  <c r="L23" i="5"/>
  <c r="K23" i="5"/>
  <c r="O23" i="5" s="1"/>
  <c r="M22" i="5"/>
  <c r="L22" i="5"/>
  <c r="O22" i="5" s="1"/>
  <c r="K22" i="5"/>
  <c r="M21" i="5"/>
  <c r="L21" i="5"/>
  <c r="O21" i="5" s="1"/>
  <c r="K21" i="5"/>
  <c r="M20" i="5"/>
  <c r="L20" i="5"/>
  <c r="K20" i="5"/>
  <c r="O20" i="5" s="1"/>
  <c r="M14" i="5"/>
  <c r="L14" i="5"/>
  <c r="K14" i="5"/>
  <c r="M13" i="5"/>
  <c r="L13" i="5"/>
  <c r="K13" i="5"/>
  <c r="M12" i="5"/>
  <c r="L12" i="5"/>
  <c r="K12" i="5"/>
  <c r="M11" i="5"/>
  <c r="L11" i="5"/>
  <c r="K11" i="5"/>
  <c r="M10" i="5"/>
  <c r="L10" i="5"/>
  <c r="K10" i="5"/>
  <c r="P5" i="5"/>
  <c r="F23" i="6" l="1"/>
  <c r="L15" i="6"/>
  <c r="L41" i="6" s="1"/>
  <c r="F15" i="6"/>
  <c r="H15" i="6"/>
  <c r="H41" i="6" s="1"/>
  <c r="M41" i="6"/>
  <c r="D21" i="6"/>
  <c r="D15" i="6"/>
  <c r="I29" i="6"/>
  <c r="E15" i="6"/>
  <c r="E41" i="6" s="1"/>
  <c r="G15" i="6"/>
  <c r="I15" i="6"/>
  <c r="I41" i="6" s="1"/>
  <c r="F25" i="6"/>
  <c r="J15" i="6"/>
  <c r="G25" i="6"/>
  <c r="J33" i="6"/>
  <c r="K15" i="6"/>
  <c r="K33" i="6"/>
  <c r="J73" i="1"/>
  <c r="J26" i="2" s="1"/>
  <c r="J59" i="1"/>
  <c r="J23" i="2" s="1"/>
  <c r="J55" i="1"/>
  <c r="J22" i="2" s="1"/>
  <c r="J46" i="1"/>
  <c r="J45" i="1" s="1"/>
  <c r="J20" i="2" s="1"/>
  <c r="J39" i="1"/>
  <c r="J19" i="2" s="1"/>
  <c r="J37" i="1"/>
  <c r="J28" i="1"/>
  <c r="J22" i="1" s="1"/>
  <c r="J15" i="2" s="1"/>
  <c r="J12" i="1"/>
  <c r="J11" i="2" s="1"/>
  <c r="M77" i="5"/>
  <c r="M94" i="5"/>
  <c r="J64" i="1"/>
  <c r="J24" i="2" s="1"/>
  <c r="J35" i="1"/>
  <c r="J29" i="1"/>
  <c r="J16" i="2" s="1"/>
  <c r="U109" i="5"/>
  <c r="K94" i="5"/>
  <c r="O94" i="5" s="1"/>
  <c r="U94" i="5" s="1"/>
  <c r="U71" i="5"/>
  <c r="U72" i="5"/>
  <c r="U48" i="5"/>
  <c r="U87" i="5"/>
  <c r="U102" i="5"/>
  <c r="U38" i="5"/>
  <c r="U55" i="5"/>
  <c r="K77" i="5"/>
  <c r="F41" i="6" l="1"/>
  <c r="D41" i="6"/>
  <c r="D43" i="6" s="1"/>
  <c r="E43" i="6" s="1"/>
  <c r="D42" i="6"/>
  <c r="E42" i="6" s="1"/>
  <c r="K41" i="6"/>
  <c r="G41" i="6"/>
  <c r="J41" i="6"/>
  <c r="J21" i="2"/>
  <c r="J34" i="1"/>
  <c r="J17" i="2" s="1"/>
  <c r="J18" i="2"/>
  <c r="P10" i="4"/>
  <c r="C13" i="4" s="1"/>
  <c r="H15" i="4"/>
  <c r="I15" i="4"/>
  <c r="H16" i="4"/>
  <c r="G16" i="4" s="1"/>
  <c r="I16" i="4"/>
  <c r="H17" i="4"/>
  <c r="I17" i="4"/>
  <c r="H18" i="4"/>
  <c r="I18" i="4"/>
  <c r="N18" i="4"/>
  <c r="N20" i="4" s="1"/>
  <c r="N22" i="4" s="1"/>
  <c r="N19" i="4" s="1"/>
  <c r="H19" i="4"/>
  <c r="I19" i="4"/>
  <c r="G21" i="4"/>
  <c r="G22" i="4"/>
  <c r="F24" i="4"/>
  <c r="H24" i="4"/>
  <c r="I24" i="4"/>
  <c r="N24" i="4"/>
  <c r="A8" i="4" s="1"/>
  <c r="H25" i="4"/>
  <c r="F27" i="4"/>
  <c r="R43" i="4" s="1"/>
  <c r="N30" i="4"/>
  <c r="N32" i="4" s="1"/>
  <c r="N31" i="4"/>
  <c r="N34" i="4"/>
  <c r="Q37" i="4"/>
  <c r="R37" i="4"/>
  <c r="F43" i="6" l="1"/>
  <c r="G43" i="6" s="1"/>
  <c r="H43" i="6" s="1"/>
  <c r="I43" i="6" s="1"/>
  <c r="J43" i="6" s="1"/>
  <c r="K43" i="6" s="1"/>
  <c r="L43" i="6" s="1"/>
  <c r="M43" i="6" s="1"/>
  <c r="N43" i="6" s="1"/>
  <c r="O43" i="6" s="1"/>
  <c r="F42" i="6"/>
  <c r="G42" i="6" s="1"/>
  <c r="H42" i="6" s="1"/>
  <c r="I42" i="6" s="1"/>
  <c r="J42" i="6" s="1"/>
  <c r="K42" i="6" s="1"/>
  <c r="L42" i="6" s="1"/>
  <c r="M42" i="6" s="1"/>
  <c r="N42" i="6" s="1"/>
  <c r="O42" i="6" s="1"/>
  <c r="I9" i="1"/>
  <c r="J80" i="1" s="1"/>
  <c r="G15" i="4"/>
  <c r="I23" i="4"/>
  <c r="G24" i="4"/>
  <c r="B36" i="4"/>
  <c r="R42" i="4"/>
  <c r="R44" i="4" s="1"/>
  <c r="N28" i="4" s="1"/>
  <c r="G27" i="4" s="1"/>
  <c r="G19" i="4"/>
  <c r="J21" i="4"/>
  <c r="G18" i="4"/>
  <c r="B39" i="4"/>
  <c r="H20" i="4"/>
  <c r="G17" i="4"/>
  <c r="N33" i="4"/>
  <c r="N35" i="4" s="1"/>
  <c r="G42" i="4" s="1"/>
  <c r="Q42" i="4"/>
  <c r="F23" i="4"/>
  <c r="I20" i="4"/>
  <c r="Q43" i="4"/>
  <c r="H23" i="4"/>
  <c r="I29" i="2" l="1"/>
  <c r="K18" i="2" s="1"/>
  <c r="K60" i="1"/>
  <c r="K40" i="1"/>
  <c r="K17" i="1"/>
  <c r="K22" i="1"/>
  <c r="K77" i="1"/>
  <c r="K74" i="1"/>
  <c r="K79" i="1"/>
  <c r="K58" i="1"/>
  <c r="K38" i="1"/>
  <c r="K15" i="1"/>
  <c r="K20" i="1"/>
  <c r="K33" i="1"/>
  <c r="K53" i="1"/>
  <c r="K61" i="1"/>
  <c r="K78" i="1"/>
  <c r="K57" i="1"/>
  <c r="K37" i="1"/>
  <c r="K14" i="1"/>
  <c r="K18" i="1"/>
  <c r="K54" i="1"/>
  <c r="K73" i="1"/>
  <c r="K29" i="1"/>
  <c r="K76" i="1"/>
  <c r="K56" i="1"/>
  <c r="K36" i="1"/>
  <c r="K16" i="1"/>
  <c r="K75" i="1"/>
  <c r="K32" i="1"/>
  <c r="K72" i="1"/>
  <c r="K52" i="1"/>
  <c r="K31" i="1"/>
  <c r="K70" i="1"/>
  <c r="K35" i="1"/>
  <c r="K71" i="1"/>
  <c r="K51" i="1"/>
  <c r="K30" i="1"/>
  <c r="K64" i="1"/>
  <c r="K19" i="1"/>
  <c r="K69" i="1"/>
  <c r="K50" i="1"/>
  <c r="K28" i="1"/>
  <c r="K59" i="1"/>
  <c r="K63" i="1"/>
  <c r="K68" i="1"/>
  <c r="K49" i="1"/>
  <c r="K27" i="1"/>
  <c r="K55" i="1"/>
  <c r="K41" i="1"/>
  <c r="K67" i="1"/>
  <c r="K48" i="1"/>
  <c r="K26" i="1"/>
  <c r="K46" i="1"/>
  <c r="K23" i="1"/>
  <c r="K66" i="1"/>
  <c r="K47" i="1"/>
  <c r="K25" i="1"/>
  <c r="K45" i="1"/>
  <c r="K65" i="1"/>
  <c r="K44" i="1"/>
  <c r="K24" i="1"/>
  <c r="K39" i="1"/>
  <c r="K43" i="1"/>
  <c r="K62" i="1"/>
  <c r="K42" i="1"/>
  <c r="K21" i="1"/>
  <c r="K34" i="1"/>
  <c r="K13" i="1"/>
  <c r="K12" i="1"/>
  <c r="G20" i="4"/>
  <c r="Q44" i="4"/>
  <c r="N27" i="4" s="1"/>
  <c r="G23" i="4"/>
  <c r="K26" i="2" l="1"/>
  <c r="K11" i="2"/>
  <c r="K16" i="2"/>
  <c r="K14" i="2"/>
  <c r="K22" i="2"/>
  <c r="K27" i="2"/>
  <c r="K12" i="2"/>
  <c r="K25" i="2"/>
  <c r="K19" i="2"/>
  <c r="K13" i="2"/>
  <c r="K23" i="2"/>
  <c r="K21" i="2"/>
  <c r="K20" i="2"/>
  <c r="K24" i="2"/>
  <c r="K17" i="2"/>
  <c r="K15" i="2"/>
</calcChain>
</file>

<file path=xl/sharedStrings.xml><?xml version="1.0" encoding="utf-8"?>
<sst xmlns="http://schemas.openxmlformats.org/spreadsheetml/2006/main" count="1112" uniqueCount="513">
  <si>
    <t>Obra</t>
  </si>
  <si>
    <t>Bancos</t>
  </si>
  <si>
    <t>B.D.I.</t>
  </si>
  <si>
    <t>Encargos Sociais</t>
  </si>
  <si>
    <t>Não Desonerado: embutido nos preços unitário dos insumos de mão de obra, de acordo com as bases.</t>
  </si>
  <si>
    <t>Item</t>
  </si>
  <si>
    <t>Código</t>
  </si>
  <si>
    <t>Banco</t>
  </si>
  <si>
    <t>Descrição</t>
  </si>
  <si>
    <t>Und</t>
  </si>
  <si>
    <t>Quant.</t>
  </si>
  <si>
    <t>Valor Unit</t>
  </si>
  <si>
    <t>Valor Unit com BDI</t>
  </si>
  <si>
    <t>Total</t>
  </si>
  <si>
    <t>Peso (%)</t>
  </si>
  <si>
    <t xml:space="preserve"> 1 </t>
  </si>
  <si>
    <t>SERVIÇOS PRELIMINARES</t>
  </si>
  <si>
    <t xml:space="preserve"> 1.1 </t>
  </si>
  <si>
    <t xml:space="preserve"> 00004813 </t>
  </si>
  <si>
    <t>SINAPI</t>
  </si>
  <si>
    <t>PLACA DE OBRA (PARA CONSTRUCAO CIVIL) EM CHAPA GALVANIZADA *N. 22*, ADESIVADA, DE *2,4 X 1,2* M (SEM POSTES PARA FIXACAO)</t>
  </si>
  <si>
    <t>m²</t>
  </si>
  <si>
    <t xml:space="preserve"> 1.2 </t>
  </si>
  <si>
    <t xml:space="preserve"> 00010775 </t>
  </si>
  <si>
    <t>LOCACAO DE CONTAINER 2,30 X 6,00 M, ALT. 2,50 M, COM 1 SANITARIO, PARA ESCRITORIO, COMPLETO, SEM DIVISORIAS INTERNAS (NAO INCLUI MOBILIZACAO/DESMOBILIZACAO)</t>
  </si>
  <si>
    <t>MES</t>
  </si>
  <si>
    <t xml:space="preserve"> 1.3 </t>
  </si>
  <si>
    <t xml:space="preserve"> 00010778 </t>
  </si>
  <si>
    <t>LOCACAO DE CONTAINER 2,30 X 6,00 M, ALT. 2,50 M, PARA SANITARIO, COM 4 BACIAS, 8 CHUVEIROS,1 LAVATORIO E 1 MICTORIO (NAO INCLUI MOBILIZACAO/DESMOBILIZACAO)</t>
  </si>
  <si>
    <t xml:space="preserve"> 2 </t>
  </si>
  <si>
    <t>ADMINISTRAÇÃO LOCAL</t>
  </si>
  <si>
    <t xml:space="preserve"> 2.1 </t>
  </si>
  <si>
    <t xml:space="preserve"> CP - 077 </t>
  </si>
  <si>
    <t>Próprio</t>
  </si>
  <si>
    <t>ADMINISTRAÇÃO LOCAL - OAE</t>
  </si>
  <si>
    <t>UND</t>
  </si>
  <si>
    <t xml:space="preserve"> 3 </t>
  </si>
  <si>
    <t>MOBILIZAÇÃO</t>
  </si>
  <si>
    <t xml:space="preserve"> 3.1 </t>
  </si>
  <si>
    <t xml:space="preserve"> 5915361 </t>
  </si>
  <si>
    <t>SICRO3</t>
  </si>
  <si>
    <t>Transporte em cavalo mecânico com reboques de 5 e 4 eixos com capacidade de 130 t - rodovia pavimentada</t>
  </si>
  <si>
    <t>km</t>
  </si>
  <si>
    <t xml:space="preserve"> 4 </t>
  </si>
  <si>
    <t>DESMOBILIZAÇÃO</t>
  </si>
  <si>
    <t xml:space="preserve"> 4.1 </t>
  </si>
  <si>
    <t xml:space="preserve"> 5 </t>
  </si>
  <si>
    <t>INFRAESTRUTURA</t>
  </si>
  <si>
    <t xml:space="preserve"> 5.1 </t>
  </si>
  <si>
    <t>Preparo e regularização de terreno em desnível</t>
  </si>
  <si>
    <t xml:space="preserve"> 5.2 </t>
  </si>
  <si>
    <t xml:space="preserve"> 4805751 </t>
  </si>
  <si>
    <t>Escavação manual em material de 1ª categoria na profundidade de 1 a 2 m</t>
  </si>
  <si>
    <t>m³</t>
  </si>
  <si>
    <t xml:space="preserve"> 5.3 </t>
  </si>
  <si>
    <t xml:space="preserve"> 4815671 </t>
  </si>
  <si>
    <t>Reaterro e compactação com soquete vibratório</t>
  </si>
  <si>
    <t xml:space="preserve"> 5.4 </t>
  </si>
  <si>
    <t xml:space="preserve"> 2306248 </t>
  </si>
  <si>
    <t>Arrasamento de estacas de concreto com seção superior à 900 cm²</t>
  </si>
  <si>
    <t xml:space="preserve"> 5.5 </t>
  </si>
  <si>
    <t xml:space="preserve"> 2306066 </t>
  </si>
  <si>
    <t>Estaca raiz perfurada no solo com D = 40 cm - confecção</t>
  </si>
  <si>
    <t>m</t>
  </si>
  <si>
    <t xml:space="preserve"> 5.6 </t>
  </si>
  <si>
    <t xml:space="preserve"> 2306070 </t>
  </si>
  <si>
    <t>Estaca raiz perfurada na rocha com D = 31 cm - confecção</t>
  </si>
  <si>
    <t xml:space="preserve"> 6 </t>
  </si>
  <si>
    <t>BLOCOS DE CONCRETO</t>
  </si>
  <si>
    <t xml:space="preserve"> 6.1 </t>
  </si>
  <si>
    <t xml:space="preserve"> 1107902 </t>
  </si>
  <si>
    <t>Concreto autoadensável com silicato de alumínio fck = 30 MPa - confecção em central dosadora de 30 m³/h - areia e britacomerciais</t>
  </si>
  <si>
    <t xml:space="preserve"> 6.2 </t>
  </si>
  <si>
    <t xml:space="preserve"> 0407819 </t>
  </si>
  <si>
    <t>Armação em aço CA-50 - fornecimento, preparo e colocação</t>
  </si>
  <si>
    <t>kg</t>
  </si>
  <si>
    <t xml:space="preserve"> 6.3 </t>
  </si>
  <si>
    <t xml:space="preserve"> 3108009 </t>
  </si>
  <si>
    <t>Fôrmas de compensado plastificado 10 mm - uso geral - utilização de 3 vezes - confecção, instalação e retirada</t>
  </si>
  <si>
    <t xml:space="preserve"> 6.4 </t>
  </si>
  <si>
    <t xml:space="preserve"> 5605798 </t>
  </si>
  <si>
    <t>Chumbador de aço CA-50 - D = 20 mm - ancorado na rocha com cartucho de cimento - fornecimento, perfuração e instalação</t>
  </si>
  <si>
    <t xml:space="preserve"> 7 </t>
  </si>
  <si>
    <t>MESOESTRUTURA</t>
  </si>
  <si>
    <t xml:space="preserve"> 7.1 </t>
  </si>
  <si>
    <t>ENCONTROS</t>
  </si>
  <si>
    <t xml:space="preserve"> 7.1.1 </t>
  </si>
  <si>
    <t xml:space="preserve"> 7.1.2 </t>
  </si>
  <si>
    <t xml:space="preserve"> 7.1.3 </t>
  </si>
  <si>
    <t xml:space="preserve"> 7.2 </t>
  </si>
  <si>
    <t>PILARES</t>
  </si>
  <si>
    <t xml:space="preserve"> 7.2.1 </t>
  </si>
  <si>
    <t xml:space="preserve"> 7.2.2 </t>
  </si>
  <si>
    <t xml:space="preserve"> 7.2.3 </t>
  </si>
  <si>
    <t xml:space="preserve"> 7.2.4 </t>
  </si>
  <si>
    <t xml:space="preserve"> 0307731 </t>
  </si>
  <si>
    <t>Aparelho de apoio de neoprene fretado para estruturas moldadas no local - fornecimento e instalação</t>
  </si>
  <si>
    <t>dm³</t>
  </si>
  <si>
    <t xml:space="preserve"> 7.2.5 </t>
  </si>
  <si>
    <t xml:space="preserve"> 3606578 </t>
  </si>
  <si>
    <t>Lançamento de blocos artificias de concreto</t>
  </si>
  <si>
    <t>un</t>
  </si>
  <si>
    <t xml:space="preserve"> 8 </t>
  </si>
  <si>
    <t>SUPERESTRUTURA</t>
  </si>
  <si>
    <t xml:space="preserve"> 8.1 </t>
  </si>
  <si>
    <t>LONGARINAS</t>
  </si>
  <si>
    <t xml:space="preserve"> 8.1.1 </t>
  </si>
  <si>
    <t xml:space="preserve"> 1107908 </t>
  </si>
  <si>
    <t>Concreto fck = 40 MPa - confecção em betoneira e lançamento manual - areia e brita comerciais</t>
  </si>
  <si>
    <t xml:space="preserve"> 8.1.2 </t>
  </si>
  <si>
    <t xml:space="preserve"> 8.1.3 </t>
  </si>
  <si>
    <t xml:space="preserve"> 0407820 </t>
  </si>
  <si>
    <t>Armação em aço CA-60 - fornecimento, preparo e colocação</t>
  </si>
  <si>
    <t xml:space="preserve"> 8.1.4 </t>
  </si>
  <si>
    <t xml:space="preserve"> 8.1.5 </t>
  </si>
  <si>
    <t xml:space="preserve"> 1107896 </t>
  </si>
  <si>
    <t>Concreto fck = 25 MPa - confecção em betoneira e lançamento manual - areia e brita comerciais</t>
  </si>
  <si>
    <t xml:space="preserve"> 8.1.6 </t>
  </si>
  <si>
    <t xml:space="preserve"> 4507757 </t>
  </si>
  <si>
    <t>Ancoragem ativa com 15 cordoalhas aderentes D = 12,7 mm - fornecimento e instalação</t>
  </si>
  <si>
    <t xml:space="preserve"> 8.1.7 </t>
  </si>
  <si>
    <t xml:space="preserve"> 4507837 </t>
  </si>
  <si>
    <t>Bainha metálica redonda D = 70 mm para 15 cordoalhas D = 12,7 mm - fornecimento, instalação e injeção de nata de cimento</t>
  </si>
  <si>
    <t xml:space="preserve"> 8.1.8 </t>
  </si>
  <si>
    <t xml:space="preserve"> 3806420 </t>
  </si>
  <si>
    <t>Lançamento de viga pré-moldada de até 500 kN com utilização de guindaste</t>
  </si>
  <si>
    <t xml:space="preserve"> 9 </t>
  </si>
  <si>
    <t>TRANSVERSINA</t>
  </si>
  <si>
    <t xml:space="preserve"> 9.1 </t>
  </si>
  <si>
    <t xml:space="preserve"> 9.2 </t>
  </si>
  <si>
    <t xml:space="preserve"> 9.3 </t>
  </si>
  <si>
    <t xml:space="preserve"> 10 </t>
  </si>
  <si>
    <t>PRÉ LAJES</t>
  </si>
  <si>
    <t xml:space="preserve"> 10.1 </t>
  </si>
  <si>
    <t xml:space="preserve"> 10.2 </t>
  </si>
  <si>
    <t xml:space="preserve"> 10.3 </t>
  </si>
  <si>
    <t xml:space="preserve"> 10.4 </t>
  </si>
  <si>
    <t xml:space="preserve"> 3806426 </t>
  </si>
  <si>
    <t>Lançamento de pré-laje com utilização de guindauto</t>
  </si>
  <si>
    <t>t</t>
  </si>
  <si>
    <t xml:space="preserve"> 11 </t>
  </si>
  <si>
    <t>LAJES</t>
  </si>
  <si>
    <t xml:space="preserve"> 11.1 </t>
  </si>
  <si>
    <t xml:space="preserve"> 11.2 </t>
  </si>
  <si>
    <t xml:space="preserve"> 11.3 </t>
  </si>
  <si>
    <t xml:space="preserve"> 11.4 </t>
  </si>
  <si>
    <t xml:space="preserve"> 0307737 </t>
  </si>
  <si>
    <t>Junta de dilatação em elastômero e perfil VV - L = 50 mm e H = 80 mm - fornecimento e instalação</t>
  </si>
  <si>
    <t xml:space="preserve"> 11.5 </t>
  </si>
  <si>
    <t xml:space="preserve"> 2007971 </t>
  </si>
  <si>
    <t>Dreno de PVC D = 100 mm para OAE - fornecimento e instalação</t>
  </si>
  <si>
    <t xml:space="preserve"> 12 </t>
  </si>
  <si>
    <t>BARREIRAS NEW JERSEY / GUARDA CORPO</t>
  </si>
  <si>
    <t xml:space="preserve"> 12.1 </t>
  </si>
  <si>
    <t xml:space="preserve"> 3719529 </t>
  </si>
  <si>
    <t>Barreira simples de concreto, armada, pré-moldada (perfil New Jersey) - L &gt; 3,00 m e H = 810 mm</t>
  </si>
  <si>
    <t xml:space="preserve"> 12.2 </t>
  </si>
  <si>
    <t xml:space="preserve"> 3816118 </t>
  </si>
  <si>
    <t>Guarda-corpo de concreto - fabricação - areia e brita comerciais</t>
  </si>
  <si>
    <t xml:space="preserve"> 13 </t>
  </si>
  <si>
    <t>LAJE DE TRANSIÇÃO</t>
  </si>
  <si>
    <t xml:space="preserve"> 13.1 </t>
  </si>
  <si>
    <t xml:space="preserve"> 1107890 </t>
  </si>
  <si>
    <t>Concreto fck = 30 MPa - confecção em central dosadora de 30 m³/h - areia e brita comerciais</t>
  </si>
  <si>
    <t xml:space="preserve"> 13.2 </t>
  </si>
  <si>
    <t xml:space="preserve"> 13.3 </t>
  </si>
  <si>
    <t xml:space="preserve"> 14 </t>
  </si>
  <si>
    <t>OBRAS COMPLEMENTARES</t>
  </si>
  <si>
    <t xml:space="preserve"> 14.1 </t>
  </si>
  <si>
    <t xml:space="preserve"> 1505860 </t>
  </si>
  <si>
    <t>Enrocamento de pedra jogada - pedra de mão comercial - transporte, fornecimento e assentamento - DMT 48,3 Km</t>
  </si>
  <si>
    <t xml:space="preserve"> 14.3 </t>
  </si>
  <si>
    <t xml:space="preserve"> 1506055 </t>
  </si>
  <si>
    <t>Pedra argamassada com cimento e areia 1:3 - areia e pedra de mão comercial - fornecimento e assentamento -  incluso transporte (P 48,3 km)</t>
  </si>
  <si>
    <t>Total sem BDI</t>
  </si>
  <si>
    <t>Total do BDI</t>
  </si>
  <si>
    <t>Total Geral</t>
  </si>
  <si>
    <t>Planilha Orçamentária Resumida</t>
  </si>
  <si>
    <t>Custo Acumulado</t>
  </si>
  <si>
    <t>Porcentagem Acumulado</t>
  </si>
  <si>
    <t>0,00</t>
  </si>
  <si>
    <t>Custo</t>
  </si>
  <si>
    <t>0,0%</t>
  </si>
  <si>
    <t>Porcentagem</t>
  </si>
  <si>
    <t/>
  </si>
  <si>
    <t>360 DIAS</t>
  </si>
  <si>
    <t>330 DIAS</t>
  </si>
  <si>
    <t>300 DIAS</t>
  </si>
  <si>
    <t>270 DIAS</t>
  </si>
  <si>
    <t>240 DIAS</t>
  </si>
  <si>
    <t>210 DIAS</t>
  </si>
  <si>
    <t>180 DIAS</t>
  </si>
  <si>
    <t>150 DIAS</t>
  </si>
  <si>
    <t>120 DIAS</t>
  </si>
  <si>
    <t>90 DIAS</t>
  </si>
  <si>
    <t>60 DIAS</t>
  </si>
  <si>
    <t>30 DIAS</t>
  </si>
  <si>
    <t>Total Por Etapa</t>
  </si>
  <si>
    <t>CPF:</t>
  </si>
  <si>
    <t>ART/RRT:</t>
  </si>
  <si>
    <t>Cargo:</t>
  </si>
  <si>
    <t>Registro:</t>
  </si>
  <si>
    <t>Nome:</t>
  </si>
  <si>
    <t xml:space="preserve">Nome: </t>
  </si>
  <si>
    <t>6= final acima real acima</t>
  </si>
  <si>
    <t>Percentual do BDI superior ao limite estipulado pelo Acórdão TCU 2.622/2013.</t>
  </si>
  <si>
    <t>Responsável indicado pelo Tomador</t>
  </si>
  <si>
    <t>Responsável Técnico pela Composição do BDI</t>
  </si>
  <si>
    <t>5= final acima real dentro</t>
  </si>
  <si>
    <t>OK! Percentual do BDI quando calculado sem desoneração atende ao limite estipulado pelo Acórdão TCU 2.622/2013.</t>
  </si>
  <si>
    <t>4= final dentro real dentro</t>
  </si>
  <si>
    <t>OK!</t>
  </si>
  <si>
    <t>3= final dentro real abaixo</t>
  </si>
  <si>
    <t>Percentual do BDI quando calculado sem desoneração é inferior ao limite estipulado pelo Acórdão TCU 2.622/2013.</t>
  </si>
  <si>
    <t>2= final abaixo</t>
  </si>
  <si>
    <t>Percentual do BDI inferior ao limite estipulado pelo Acórdão TCU 2.622/2013.</t>
  </si>
  <si>
    <t>Data</t>
  </si>
  <si>
    <t>final</t>
  </si>
  <si>
    <t>OK</t>
  </si>
  <si>
    <t>real</t>
  </si>
  <si>
    <t>3= acima</t>
  </si>
  <si>
    <t>2= dentro</t>
  </si>
  <si>
    <t>1= abaixo</t>
  </si>
  <si>
    <t>Declaração do Tomador dos Recursos:</t>
  </si>
  <si>
    <t>Obs¹: Para pagamento de material em canteiro, quando possível nos programas do Gestor, o BDI de Materiais deve ser limitado a 12,00%.</t>
  </si>
  <si>
    <t>LIMITES DE BDI</t>
  </si>
  <si>
    <t>de 11,10% a 16,80%</t>
  </si>
  <si>
    <t>Fornecimento de Materiais e Equipamentos</t>
  </si>
  <si>
    <t>de 22,80% a 30,95%</t>
  </si>
  <si>
    <t>Obras Portuárias, Marítimas e Fluviais</t>
  </si>
  <si>
    <t>de 24,00% a 27,86%</t>
  </si>
  <si>
    <t>Construção e Manutenção de Estações e Redes de Distribuição de Energia Elétrica</t>
  </si>
  <si>
    <t>de 20,76% a 26,44%</t>
  </si>
  <si>
    <t>Construção de Redes de Abastecimento de Água, Coleta de Esgoto e Construções Correlatas</t>
  </si>
  <si>
    <t>de 19,60% a 24,23%</t>
  </si>
  <si>
    <t>Construção de Rodovias e Ferrovias</t>
  </si>
  <si>
    <t>Justificativas e Observações:</t>
  </si>
  <si>
    <t>de 20,34% a 25,00%</t>
  </si>
  <si>
    <t>Construção de Edifícios</t>
  </si>
  <si>
    <t>BDI</t>
  </si>
  <si>
    <t>Composição do BDI para obras com mão-de-obra onerada</t>
  </si>
  <si>
    <t>Fórmula - Acórdão TCU 2.622/2013:</t>
  </si>
  <si>
    <t>Composição do BDI para obras com mão-de-obra desonerada</t>
  </si>
  <si>
    <t>LIMITE CONFORME ACÓRDÃO TCU 2.622/2013</t>
  </si>
  <si>
    <t>ISS</t>
  </si>
  <si>
    <t>6.4</t>
  </si>
  <si>
    <t>CPRB</t>
  </si>
  <si>
    <t>CONTRIBUIÇÃO PREV. SOBRE A RECEITA BRUTA</t>
  </si>
  <si>
    <t>6.3</t>
  </si>
  <si>
    <t>maximos</t>
  </si>
  <si>
    <t>COFINS</t>
  </si>
  <si>
    <t>6.2</t>
  </si>
  <si>
    <t>Base de cálculo:</t>
  </si>
  <si>
    <t>Alíquota ISS:</t>
  </si>
  <si>
    <t>%</t>
  </si>
  <si>
    <t>PIS</t>
  </si>
  <si>
    <t>6.1</t>
  </si>
  <si>
    <t>I = PIS+COFINS+ISS+CPRB</t>
  </si>
  <si>
    <t>TAXA REPRESENTATIVA DE TRIBUTOS</t>
  </si>
  <si>
    <t>L</t>
  </si>
  <si>
    <t>LUCRO</t>
  </si>
  <si>
    <t>DF</t>
  </si>
  <si>
    <t>DESPESAS FINANCEIRAS</t>
  </si>
  <si>
    <t>R</t>
  </si>
  <si>
    <t>RISCO</t>
  </si>
  <si>
    <t>minimos</t>
  </si>
  <si>
    <t>S + G</t>
  </si>
  <si>
    <t>SEGURO E GARANTIA</t>
  </si>
  <si>
    <t>ADMINISTRAÇÃO CENTRAL</t>
  </si>
  <si>
    <t>PERCENTUAIS MÍNIMOS E MÁXIMOS POR ÍTEM</t>
  </si>
  <si>
    <t>SITUAÇÃO</t>
  </si>
  <si>
    <t>PERCENTUAL</t>
  </si>
  <si>
    <t>SIGLAS</t>
  </si>
  <si>
    <t>DESCRIÇÃO ANALÍTICA</t>
  </si>
  <si>
    <t>ITEM</t>
  </si>
  <si>
    <t>TIPO DE OBRA</t>
  </si>
  <si>
    <t>VERSÃO 1.14 (Abril/2014)</t>
  </si>
  <si>
    <t>.</t>
  </si>
  <si>
    <t>-</t>
  </si>
  <si>
    <t>(-27.517158° -48.794233°)</t>
  </si>
  <si>
    <t>Programa</t>
  </si>
  <si>
    <t>Localização</t>
  </si>
  <si>
    <t>OBRA DE ARTE ESPECIAL</t>
  </si>
  <si>
    <t>Empreendimento</t>
  </si>
  <si>
    <t>PREFEITURA MUNICIPAL DE ANTONIO CARLOS</t>
  </si>
  <si>
    <t>Número do Contrato</t>
  </si>
  <si>
    <t>Agente Promotor</t>
  </si>
  <si>
    <t>[QUANTITATIVO]</t>
  </si>
  <si>
    <r>
      <t>[CLIENTE]-(PREFEITURA MUNICIPAL DE ANTONIO CARLOS</t>
    </r>
    <r>
      <rPr>
        <sz val="10"/>
        <color theme="1"/>
        <rFont val="Arial"/>
        <family val="2"/>
      </rPr>
      <t>)</t>
    </r>
  </si>
  <si>
    <t>COMPRIMENTO:</t>
  </si>
  <si>
    <r>
      <t>[O.A.E]-(LAMARTINE PETRY</t>
    </r>
    <r>
      <rPr>
        <sz val="10"/>
        <color theme="1"/>
        <rFont val="Arial"/>
        <family val="2"/>
      </rPr>
      <t>)</t>
    </r>
  </si>
  <si>
    <t>LARGURA:</t>
  </si>
  <si>
    <r>
      <t>[LOCAL]:</t>
    </r>
    <r>
      <rPr>
        <sz val="10"/>
        <color theme="1"/>
        <rFont val="Arial"/>
        <family val="2"/>
      </rPr>
      <t xml:space="preserve"> (-27.517158° -48.794233°)</t>
    </r>
  </si>
  <si>
    <t>ÁREA:</t>
  </si>
  <si>
    <t>1.</t>
  </si>
  <si>
    <t>SERVIÇOS BASE</t>
  </si>
  <si>
    <t>1.1</t>
  </si>
  <si>
    <t>GESTÃO DE OBRA</t>
  </si>
  <si>
    <t>TOTAL</t>
  </si>
  <si>
    <t>[M.Q]</t>
  </si>
  <si>
    <t>V0</t>
  </si>
  <si>
    <t>V1</t>
  </si>
  <si>
    <t>V2</t>
  </si>
  <si>
    <t>V3</t>
  </si>
  <si>
    <t>V4</t>
  </si>
  <si>
    <t>[C1xC2]</t>
  </si>
  <si>
    <t>[C1xC2xC3]</t>
  </si>
  <si>
    <t>[C1xC2xC3xC4]</t>
  </si>
  <si>
    <t>1.1.1</t>
  </si>
  <si>
    <t>[ENGENHEIRO]-(OBRA)</t>
  </si>
  <si>
    <t>mês</t>
  </si>
  <si>
    <t>1.1.2</t>
  </si>
  <si>
    <t>[TOPOGRAFO]-(OBRA)</t>
  </si>
  <si>
    <t>1.1.3</t>
  </si>
  <si>
    <t>[LABORATORISTA]-(OBRA)</t>
  </si>
  <si>
    <t>2.</t>
  </si>
  <si>
    <t>2.1</t>
  </si>
  <si>
    <t>2.1.1</t>
  </si>
  <si>
    <t>[LIMPEZA]</t>
  </si>
  <si>
    <t>2.1.2</t>
  </si>
  <si>
    <t>[ESCAVAÇÃO]</t>
  </si>
  <si>
    <t>2.1.3</t>
  </si>
  <si>
    <t>[REATERRO]</t>
  </si>
  <si>
    <t>2.1.4</t>
  </si>
  <si>
    <t>[PLACA]-(OBRA)</t>
  </si>
  <si>
    <t>2.1.5</t>
  </si>
  <si>
    <t>[ESCAVAÇÃO]-(TEC-ESP)</t>
  </si>
  <si>
    <t>h</t>
  </si>
  <si>
    <t>2.2</t>
  </si>
  <si>
    <t>[EXECUÇÃO]-(ESTACA)</t>
  </si>
  <si>
    <t>2.2.1</t>
  </si>
  <si>
    <t>[ESTACA]-(ARRASAMENTO)</t>
  </si>
  <si>
    <t>2.2.2</t>
  </si>
  <si>
    <t>[ESTACA]-(SOLO)</t>
  </si>
  <si>
    <t>2.2.3</t>
  </si>
  <si>
    <t>[ESTACA]-(ROCHA)</t>
  </si>
  <si>
    <t>2.2.4</t>
  </si>
  <si>
    <t>[ESTACA]-(CONCRETO)</t>
  </si>
  <si>
    <t>2.2.5</t>
  </si>
  <si>
    <t>[ESTACA]-(AÇO)</t>
  </si>
  <si>
    <t>2.2.6</t>
  </si>
  <si>
    <t>[ESTACA]-(TEC-ESP)</t>
  </si>
  <si>
    <t>2.3</t>
  </si>
  <si>
    <t>[EXECUÇÃO]-(BLOCOS)</t>
  </si>
  <si>
    <t>2.3.1</t>
  </si>
  <si>
    <t>[BLOCO]-(CONCRETO)</t>
  </si>
  <si>
    <t>2.3.2</t>
  </si>
  <si>
    <t>[BLOCO]-(AÇO)</t>
  </si>
  <si>
    <t>2.3.3</t>
  </si>
  <si>
    <t>[BLOCO]-(FÔRMA)</t>
  </si>
  <si>
    <t>2.3.4</t>
  </si>
  <si>
    <t>[BLOCO]-(CHUMBADORES)</t>
  </si>
  <si>
    <t>2.3.5</t>
  </si>
  <si>
    <t>[BLOCO]-(TEC-ESP)</t>
  </si>
  <si>
    <t>3.</t>
  </si>
  <si>
    <t>3.1</t>
  </si>
  <si>
    <t>[EXECUÇÃO]-(PILARES)</t>
  </si>
  <si>
    <t>3.1.1</t>
  </si>
  <si>
    <t>[PILAR]-(CONCRETO)</t>
  </si>
  <si>
    <t>3.1.2</t>
  </si>
  <si>
    <t>[PILAR]-(AÇO)</t>
  </si>
  <si>
    <t>3.1.3</t>
  </si>
  <si>
    <t>[PILAR]-(FÔRMA)</t>
  </si>
  <si>
    <t>3.1.4</t>
  </si>
  <si>
    <t>[PILAR]-(TEC-ESP)</t>
  </si>
  <si>
    <t>3.2</t>
  </si>
  <si>
    <t>[EXECUÇÃO]-(ENCONTRO)</t>
  </si>
  <si>
    <t>3.2.1</t>
  </si>
  <si>
    <t>[ENCONTRO]-(CONCRETO)</t>
  </si>
  <si>
    <t>3.2.2</t>
  </si>
  <si>
    <t>[ENCONTRO]-(AÇO)</t>
  </si>
  <si>
    <t>3.2.3</t>
  </si>
  <si>
    <t>[ENCONTRO]-(FÔRMA)</t>
  </si>
  <si>
    <t>3.2.4</t>
  </si>
  <si>
    <t>[ENCONTRO]-(TEC-ESP)</t>
  </si>
  <si>
    <t>3.3</t>
  </si>
  <si>
    <t>EXECUÇÃO DOS NEOPRENES</t>
  </si>
  <si>
    <t>3.3.1</t>
  </si>
  <si>
    <t>[NEOPRENE]-(MATERIAL)</t>
  </si>
  <si>
    <t>3.3.2</t>
  </si>
  <si>
    <t>[NEOPRENE]-(LANÇAMENTO)</t>
  </si>
  <si>
    <t>3.3.3</t>
  </si>
  <si>
    <t>[NEOPRENE]-(TEC-ESP)</t>
  </si>
  <si>
    <t>4.</t>
  </si>
  <si>
    <t>4.1</t>
  </si>
  <si>
    <t>EXECUÇÃO DAS LONGARINAS</t>
  </si>
  <si>
    <t>4.1.1</t>
  </si>
  <si>
    <t>[LONGARINA]-(CONCRETO)</t>
  </si>
  <si>
    <t>4.1.2</t>
  </si>
  <si>
    <t>[LONGARINA]-(AÇO CA-50)</t>
  </si>
  <si>
    <t>4.1.3</t>
  </si>
  <si>
    <t>[LONGARINA]-(AÇO CP 190)</t>
  </si>
  <si>
    <t>4.1.4</t>
  </si>
  <si>
    <t>[LONGARINA]-(FÔRMA)</t>
  </si>
  <si>
    <t>4.1.5</t>
  </si>
  <si>
    <t>[LONGARINA]-(BERÇO)</t>
  </si>
  <si>
    <t>4.1.6</t>
  </si>
  <si>
    <t>[LONGARINA]-(ANCORAGEM)</t>
  </si>
  <si>
    <t>4.1.7</t>
  </si>
  <si>
    <t>[LONGARINA]-(BAINHAS)</t>
  </si>
  <si>
    <t>4.1.8</t>
  </si>
  <si>
    <t>[LONGARINA]-(PESO UN)</t>
  </si>
  <si>
    <t>KN</t>
  </si>
  <si>
    <t>[LONGARINA]-(LANÇAMENTO)</t>
  </si>
  <si>
    <t>4.1.9</t>
  </si>
  <si>
    <t>[LONGARINA]-(TEC-ESP)</t>
  </si>
  <si>
    <t>4.2</t>
  </si>
  <si>
    <t>EXECUÇÃO DAS TRANSVERSINAS</t>
  </si>
  <si>
    <t>4.2.1</t>
  </si>
  <si>
    <t>[TRANSVERSINA]-(CONCRETO)</t>
  </si>
  <si>
    <t>4.2.2</t>
  </si>
  <si>
    <t>[TRANSVERSINA]-(AÇO)</t>
  </si>
  <si>
    <t>4.2.3</t>
  </si>
  <si>
    <t>[TRANSVERSINA]-(FÔRMA)</t>
  </si>
  <si>
    <t>4.2.4</t>
  </si>
  <si>
    <t>[TRANSVERSINA]-(TEC-ESP)</t>
  </si>
  <si>
    <t>4.3</t>
  </si>
  <si>
    <t>EXECUÇÃO DAS PRÉ-LAJES</t>
  </si>
  <si>
    <t>4.3.1</t>
  </si>
  <si>
    <t>[PRE-LAJE]-(CONCRETO)</t>
  </si>
  <si>
    <t>4.3.2</t>
  </si>
  <si>
    <t>[PRE-LAJE]-(AÇO)</t>
  </si>
  <si>
    <t>4.3.3</t>
  </si>
  <si>
    <t>[PRE-LAJE]-(FÔRMA)</t>
  </si>
  <si>
    <t>4.3.4</t>
  </si>
  <si>
    <t>[PRE-LAJE]-(LANÇAMENTO)</t>
  </si>
  <si>
    <t>4.3.5</t>
  </si>
  <si>
    <t>[PRE-LAJE]-(TEC-ESP)</t>
  </si>
  <si>
    <t>4.4</t>
  </si>
  <si>
    <t>EXECUÇÃO DA LAJE</t>
  </si>
  <si>
    <t>4.4.1</t>
  </si>
  <si>
    <t>[LAJE]-(CONCRETO)</t>
  </si>
  <si>
    <t>4.4.2</t>
  </si>
  <si>
    <t>[LAJE]-(AÇO)</t>
  </si>
  <si>
    <t>4.4.3</t>
  </si>
  <si>
    <t>[LAJE]-(FÔRMA)</t>
  </si>
  <si>
    <t>4.4.4</t>
  </si>
  <si>
    <t>[LAJE]-(TEC-ESP)</t>
  </si>
  <si>
    <t>4.5</t>
  </si>
  <si>
    <t>EXECUÇÃO DA LAJE DE TRANSIÇÃO</t>
  </si>
  <si>
    <t>4.5.1</t>
  </si>
  <si>
    <t>[LAJE T.]-(CONCRETO)</t>
  </si>
  <si>
    <t>4.5.2</t>
  </si>
  <si>
    <t>[LAJE T.]-(AÇO)</t>
  </si>
  <si>
    <t>4.5.3</t>
  </si>
  <si>
    <t>[LAJE T.]-(FÔRMA)</t>
  </si>
  <si>
    <t>4.5.4</t>
  </si>
  <si>
    <t>[LAJE T.]-(TEC-ESP)</t>
  </si>
  <si>
    <t>4.6</t>
  </si>
  <si>
    <t>EXECUÇÃO DAS BARREIRAS</t>
  </si>
  <si>
    <t>4.6.1</t>
  </si>
  <si>
    <t>[GUARDA RODAS]-(COM)</t>
  </si>
  <si>
    <t>4.6.2</t>
  </si>
  <si>
    <t>[GUARDA CORPO]-(COM)</t>
  </si>
  <si>
    <t>4.6.3</t>
  </si>
  <si>
    <t>[BARREIRAS]-(TEC-ESP)</t>
  </si>
  <si>
    <t>4.7</t>
  </si>
  <si>
    <t>EXECUÇÃO DAS JUNTAS E DRENOS</t>
  </si>
  <si>
    <t>4.7.1</t>
  </si>
  <si>
    <t>[JUNTA]-(COM)</t>
  </si>
  <si>
    <t>4.7.2</t>
  </si>
  <si>
    <t>[DRENO]-(QUANT)</t>
  </si>
  <si>
    <t>4.7.3</t>
  </si>
  <si>
    <t>[DRENAGEM]-(TEC-ESP)</t>
  </si>
  <si>
    <t>4.8</t>
  </si>
  <si>
    <t>EXECUÇÃO DO PAVIMENTO</t>
  </si>
  <si>
    <t>4.8.1</t>
  </si>
  <si>
    <t>[PAVIMENTO]</t>
  </si>
  <si>
    <t>4.8.2</t>
  </si>
  <si>
    <t>[PAVIMENTO]-(TEC-ESP)</t>
  </si>
  <si>
    <t>5.</t>
  </si>
  <si>
    <t>COMPLEMENTARES</t>
  </si>
  <si>
    <t>5.1</t>
  </si>
  <si>
    <t xml:space="preserve"> EQUIPAMENTOS</t>
  </si>
  <si>
    <t>5.1.1</t>
  </si>
  <si>
    <t>[CARRETA]</t>
  </si>
  <si>
    <t>5.1.2</t>
  </si>
  <si>
    <t>[UTILITARIO]</t>
  </si>
  <si>
    <t>5.1.3</t>
  </si>
  <si>
    <t>[GUINDASTE]</t>
  </si>
  <si>
    <t>5.1.4</t>
  </si>
  <si>
    <t>[ESCORAMENTO]</t>
  </si>
  <si>
    <t>5.2</t>
  </si>
  <si>
    <t xml:space="preserve"> [EXECUÇÃO]-(ENRONCAMENTO-PEDRA)</t>
  </si>
  <si>
    <t>5.2.1</t>
  </si>
  <si>
    <t>[ENRONCAMENTO]</t>
  </si>
  <si>
    <t>ORÇAMENTO</t>
  </si>
  <si>
    <t>Prefeitura:</t>
  </si>
  <si>
    <t>PREFEITURA DE ANTONIO CARLOS</t>
  </si>
  <si>
    <t>TOTAL ORÇADO</t>
  </si>
  <si>
    <t>Caracteristicas</t>
  </si>
  <si>
    <t>Nome</t>
  </si>
  <si>
    <t>PREFEITURA DE                                     ANTONIO CARLOS</t>
  </si>
  <si>
    <t xml:space="preserve"> PONTE LAMARTINE PETRY</t>
  </si>
  <si>
    <t>Total Geral dos Serviços:</t>
  </si>
  <si>
    <t>Responsável Técnico</t>
  </si>
  <si>
    <t xml:space="preserve">Registro: </t>
  </si>
  <si>
    <t>CRONOGRAMA FISICO - FINANCEIRO</t>
  </si>
  <si>
    <t xml:space="preserve">Prazo </t>
  </si>
  <si>
    <t>dias corridos</t>
  </si>
  <si>
    <t>NOTA.: A PARCELA  DE ADMINISTRAÇÃO LOCAL SERÁ MEDIDO EM OBRA PRPORCIONAL AO RESULTADO FINANCEIRO  DO BOLETIM DE MEDIÇÃO APURADO PELA FISCALIZAÇÃO</t>
  </si>
  <si>
    <t>ENG. TIAGO OLIVEIRA DO CANTO</t>
  </si>
  <si>
    <t>CREA-SC113.565-2</t>
  </si>
  <si>
    <t>CREA-SC 113.565-2</t>
  </si>
  <si>
    <t>TIAGO OLIVEIRA DO CANTO</t>
  </si>
  <si>
    <t>O A E - LAMARTINE PETRY                                                                                                     [LOCAL]: (-27.517158° -48.794233°)                                                                          COMPRIMENTO: 30,00 M;                                                                            LARGURA: 7,00 M                                                                                                       AREA: 210.00 M2</t>
  </si>
  <si>
    <t>Indice de reajustamento</t>
  </si>
  <si>
    <t>Deflação</t>
  </si>
  <si>
    <t xml:space="preserve">SINAPI - 02/2024 - Santa Catarina
SICRO3 - 10/2023 - Santa Catarina (Indice de reajustamento para 02/2024)
</t>
  </si>
  <si>
    <t>ANTONIO CARLOS, 03 DE ABRIL DE 2024</t>
  </si>
  <si>
    <t>Cronograma Físico e Financeiro</t>
  </si>
  <si>
    <t>_______________________________________________________________
ENGº TIAGO OLIVEIRA DO CANTO
REGISTRO: CREA 1210488620</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</si>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</sst>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R$&quot;\ * #,##0.00_-;\-&quot;R$&quot;\ * #,##0.00_-;_-&quot;R$&quot;\ * &quot;-&quot;??_-;_-@_-"/>
    <numFmt numFmtId="43" formatCode="_-* #,##0.00_-;\-* #,##0.00_-;_-* &quot;-&quot;??_-;_-@_-"/>
    <numFmt numFmtId="164" formatCode="#,##0.00\ %"/>
    <numFmt numFmtId="165" formatCode="_(* #,##0.00_);_(* \(#,##0.00\);_(* &quot;-&quot;??_);_(@_)"/>
    <numFmt numFmtId="166" formatCode="0.00\ "/>
    <numFmt numFmtId="167" formatCode="0.000"/>
    <numFmt numFmtId="168" formatCode="0.0"/>
    <numFmt numFmtId="169" formatCode="0\ &quot;Kg/m³&quot;"/>
    <numFmt numFmtId="170" formatCode="_-&quot;R$&quot;* #,##0.00_-;\-&quot;R$&quot;* #,##0.00_-;_-&quot;R$&quot;* &quot;-&quot;??_-;_-@_-"/>
  </numFmts>
  <fonts count="63" x14ac:knownFonts="1">
    <font>
      <sz val="11"/>
      <name val="Arial"/>
      <family val="1"/>
    </font>
    <font>
      <sz val="11"/>
      <color theme="1"/>
      <name val="Calibri"/>
      <family val="2"/>
      <scheme val="minor"/>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sz val="10"/>
      <name val="Arial"/>
      <family val="1"/>
    </font>
    <font>
      <sz val="10"/>
      <name val="Arial"/>
      <family val="2"/>
    </font>
    <font>
      <sz val="11"/>
      <color indexed="8"/>
      <name val="Arial"/>
      <family val="2"/>
    </font>
    <font>
      <sz val="10"/>
      <color indexed="8"/>
      <name val="Arial"/>
      <family val="2"/>
    </font>
    <font>
      <b/>
      <sz val="10"/>
      <name val="Arial"/>
      <family val="2"/>
    </font>
    <font>
      <b/>
      <sz val="10"/>
      <color theme="1"/>
      <name val="Arial"/>
      <family val="2"/>
    </font>
    <font>
      <sz val="10"/>
      <color indexed="10"/>
      <name val="Arial"/>
      <family val="2"/>
    </font>
    <font>
      <b/>
      <sz val="10"/>
      <color indexed="8"/>
      <name val="Arial"/>
      <family val="2"/>
    </font>
    <font>
      <sz val="10"/>
      <color indexed="9"/>
      <name val="Arial"/>
      <family val="2"/>
    </font>
    <font>
      <sz val="10"/>
      <color indexed="41"/>
      <name val="Arial"/>
      <family val="2"/>
    </font>
    <font>
      <sz val="9"/>
      <name val="Arial"/>
      <family val="2"/>
    </font>
    <font>
      <sz val="10"/>
      <color theme="1"/>
      <name val="Arial"/>
      <family val="2"/>
    </font>
    <font>
      <b/>
      <sz val="12"/>
      <color theme="1"/>
      <name val="Arial"/>
      <family val="2"/>
    </font>
    <font>
      <sz val="10"/>
      <color rgb="FF7030A0"/>
      <name val="Arial"/>
      <family val="2"/>
    </font>
    <font>
      <sz val="5"/>
      <color theme="0"/>
      <name val="Arial"/>
      <family val="2"/>
    </font>
    <font>
      <sz val="10"/>
      <color theme="1"/>
      <name val="Arial"/>
      <family val="2"/>
    </font>
    <font>
      <sz val="10"/>
      <name val="Arial"/>
      <family val="2"/>
    </font>
    <font>
      <sz val="5"/>
      <color theme="0"/>
      <name val="Arial"/>
      <family val="2"/>
    </font>
    <font>
      <b/>
      <sz val="7"/>
      <name val="Arial"/>
      <family val="2"/>
    </font>
    <font>
      <sz val="8"/>
      <color rgb="FF000000"/>
      <name val="Tahoma"/>
      <family val="2"/>
    </font>
    <font>
      <sz val="11"/>
      <name val="Arial"/>
      <family val="1"/>
    </font>
    <font>
      <b/>
      <sz val="18"/>
      <name val="Arial"/>
      <family val="2"/>
    </font>
    <font>
      <b/>
      <sz val="14"/>
      <name val="Arial"/>
      <family val="1"/>
    </font>
    <font>
      <sz val="14"/>
      <name val="Arial"/>
      <family val="1"/>
    </font>
    <font>
      <sz val="11.5"/>
      <name val="Arial"/>
      <family val="2"/>
    </font>
    <font>
      <sz val="12"/>
      <name val="Arial"/>
      <family val="2"/>
    </font>
    <font>
      <b/>
      <sz val="24"/>
      <name val="Arial"/>
      <family val="2"/>
    </font>
    <font>
      <b/>
      <sz val="18"/>
      <name val="Arial"/>
      <family val="1"/>
    </font>
    <font>
      <b/>
      <sz val="11"/>
      <color rgb="FF000000"/>
      <name val="Arial"/>
      <family val="1"/>
    </font>
    <font>
      <b/>
      <sz val="16"/>
      <name val="Arial"/>
      <family val="1"/>
    </font>
    <font>
      <sz val="10"/>
      <color theme="0"/>
      <name val="Arial"/>
      <family val="1"/>
    </font>
    <font>
      <b/>
      <sz val="10"/>
      <color theme="0"/>
      <name val="Arial"/>
      <family val="1"/>
    </font>
    <font>
      <sz val="14"/>
      <name val="Arial"/>
      <family val="2"/>
    </font>
    <font>
      <b/>
      <sz val="22"/>
      <name val="Arial"/>
      <family val="2"/>
    </font>
    <font>
      <sz val="12"/>
      <name val="Arial"/>
      <family val="1"/>
    </font>
    <font>
      <b/>
      <sz val="10"/>
      <color rgb="FF000000"/>
      <name val="Arial"/>
      <family val="2"/>
    </font>
    <font>
      <b/>
      <sz val="11"/>
      <name val="Arial"/>
      <family val="2"/>
    </font>
    <font>
      <sz val="11"/>
      <name val="Arial"/>
      <family val="2"/>
    </font>
    <font>
      <sz val="10"/>
      <color rgb="FF000000"/>
      <name val="Arial"/>
      <family val="2"/>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indexed="22"/>
        <bgColor indexed="64"/>
      </patternFill>
    </fill>
    <fill>
      <patternFill patternType="solid">
        <fgColor theme="1" tint="0.49998474074526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1"/>
        <bgColor indexed="64"/>
      </patternFill>
    </fill>
    <fill>
      <patternFill patternType="solid">
        <fgColor theme="1" tint="0.34998626667073579"/>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129">
    <border>
      <left/>
      <right/>
      <top/>
      <bottom/>
      <diagonal/>
    </border>
    <border>
      <left style="thin">
        <color rgb="FFCCCCCC"/>
      </left>
      <right style="thin">
        <color rgb="FFCCCCCC"/>
      </right>
      <top style="thin">
        <color rgb="FFCCCCCC"/>
      </top>
      <bottom style="thin">
        <color rgb="FFCCCCCC"/>
      </bottom>
      <diagonal/>
    </border>
    <border>
      <left/>
      <right/>
      <top/>
      <bottom style="thick">
        <color rgb="FFFF5500"/>
      </bottom>
      <diagonal/>
    </border>
    <border>
      <left/>
      <right style="thick">
        <color indexed="64"/>
      </right>
      <top/>
      <bottom style="thick">
        <color indexed="64"/>
      </bottom>
      <diagonal/>
    </border>
    <border>
      <left/>
      <right/>
      <top style="hair">
        <color indexed="64"/>
      </top>
      <bottom style="thick">
        <color indexed="64"/>
      </bottom>
      <diagonal/>
    </border>
    <border>
      <left style="thick">
        <color indexed="64"/>
      </left>
      <right/>
      <top/>
      <bottom style="thick">
        <color indexed="64"/>
      </bottom>
      <diagonal/>
    </border>
    <border>
      <left/>
      <right/>
      <top style="hair">
        <color indexed="64"/>
      </top>
      <bottom/>
      <diagonal/>
    </border>
    <border>
      <left/>
      <right style="thick">
        <color indexed="64"/>
      </right>
      <top/>
      <bottom/>
      <diagonal/>
    </border>
    <border>
      <left/>
      <right/>
      <top style="hair">
        <color indexed="64"/>
      </top>
      <bottom style="hair">
        <color indexed="64"/>
      </bottom>
      <diagonal/>
    </border>
    <border>
      <left style="thick">
        <color indexed="64"/>
      </left>
      <right/>
      <top/>
      <bottom/>
      <diagonal/>
    </border>
    <border>
      <left/>
      <right/>
      <top/>
      <bottom style="hair">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medium">
        <color indexed="54"/>
      </left>
      <right style="hair">
        <color indexed="64"/>
      </right>
      <top style="hair">
        <color indexed="64"/>
      </top>
      <bottom style="medium">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ck">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hair">
        <color indexed="64"/>
      </bottom>
      <diagonal/>
    </border>
    <border>
      <left style="medium">
        <color indexed="5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top style="thick">
        <color indexed="64"/>
      </top>
      <bottom style="hair">
        <color indexed="64"/>
      </bottom>
      <diagonal/>
    </border>
    <border>
      <left style="medium">
        <color indexed="54"/>
      </left>
      <right style="hair">
        <color indexed="64"/>
      </right>
      <top/>
      <bottom style="hair">
        <color indexed="64"/>
      </bottom>
      <diagonal/>
    </border>
    <border>
      <left/>
      <right/>
      <top/>
      <bottom style="thick">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right/>
      <top/>
      <bottom style="mediumDashDot">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double">
        <color indexed="64"/>
      </left>
      <right/>
      <top/>
      <bottom/>
      <diagonal/>
    </border>
    <border>
      <left style="thin">
        <color indexed="64"/>
      </left>
      <right style="hair">
        <color indexed="64"/>
      </right>
      <top/>
      <bottom style="hair">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diagonal/>
    </border>
    <border>
      <left style="hair">
        <color indexed="64"/>
      </left>
      <right style="thin">
        <color indexed="64"/>
      </right>
      <top style="hair">
        <color indexed="64"/>
      </top>
      <bottom style="thin">
        <color indexed="64"/>
      </bottom>
      <diagonal/>
    </border>
    <border>
      <left/>
      <right/>
      <top/>
      <bottom style="thin">
        <color theme="1"/>
      </bottom>
      <diagonal/>
    </border>
    <border>
      <left style="thin">
        <color indexed="64"/>
      </left>
      <right/>
      <top/>
      <bottom/>
      <diagonal/>
    </border>
    <border>
      <left style="thin">
        <color indexed="64"/>
      </left>
      <right/>
      <top style="thin">
        <color indexed="64"/>
      </top>
      <bottom style="thin">
        <color indexed="64"/>
      </bottom>
      <diagonal/>
    </border>
    <border>
      <left/>
      <right style="thin">
        <color rgb="FFCCCCCC"/>
      </right>
      <top style="thin">
        <color rgb="FFCCCCCC"/>
      </top>
      <bottom style="thin">
        <color rgb="FFCCCCCC"/>
      </bottom>
      <diagonal/>
    </border>
    <border>
      <left/>
      <right/>
      <top style="thin">
        <color theme="1"/>
      </top>
      <bottom/>
      <diagonal/>
    </border>
    <border>
      <left style="thin">
        <color rgb="FFCCCCCC"/>
      </left>
      <right style="thin">
        <color rgb="FFCCCCCC"/>
      </right>
      <top/>
      <bottom style="thin">
        <color rgb="FFCCCCCC"/>
      </bottom>
      <diagonal/>
    </border>
    <border>
      <left style="thin">
        <color indexed="64"/>
      </left>
      <right/>
      <top style="thick">
        <color rgb="FFFF5500"/>
      </top>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
      <left style="thin">
        <color rgb="FFCCCCCC"/>
      </left>
      <right style="thin">
        <color indexed="64"/>
      </right>
      <top/>
      <bottom style="thin">
        <color rgb="FFCCCCCC"/>
      </bottom>
      <diagonal/>
    </border>
    <border>
      <left style="thin">
        <color rgb="FFCCCCCC"/>
      </left>
      <right style="thin">
        <color indexed="64"/>
      </right>
      <top style="thin">
        <color rgb="FFCCCCCC"/>
      </top>
      <bottom style="thin">
        <color rgb="FFCCCCCC"/>
      </bottom>
      <diagonal/>
    </border>
    <border>
      <left style="thin">
        <color rgb="FFCCCCCC"/>
      </left>
      <right style="thin">
        <color indexed="64"/>
      </right>
      <top style="thin">
        <color rgb="FFCCCCCC"/>
      </top>
      <bottom/>
      <diagonal/>
    </border>
  </borders>
  <cellStyleXfs count="16">
    <xf numFmtId="0" fontId="0" fillId="0" borderId="0"/>
    <xf numFmtId="0" fontId="25" fillId="0" borderId="0"/>
    <xf numFmtId="0" fontId="26" fillId="0" borderId="0"/>
    <xf numFmtId="0" fontId="25" fillId="0" borderId="0"/>
    <xf numFmtId="0" fontId="25" fillId="0" borderId="0"/>
    <xf numFmtId="165" fontId="25" fillId="0" borderId="0" applyFont="0" applyFill="0" applyBorder="0" applyAlignment="0" applyProtection="0"/>
    <xf numFmtId="0" fontId="25" fillId="0" borderId="0"/>
    <xf numFmtId="9" fontId="26" fillId="0" borderId="0" applyFont="0" applyFill="0" applyBorder="0" applyAlignment="0" applyProtection="0"/>
    <xf numFmtId="0" fontId="34" fillId="0" borderId="0"/>
    <xf numFmtId="0" fontId="25" fillId="0" borderId="0"/>
    <xf numFmtId="43" fontId="44" fillId="0" borderId="0" applyFont="0" applyFill="0" applyBorder="0" applyAlignment="0" applyProtection="0"/>
    <xf numFmtId="44" fontId="44" fillId="0" borderId="0" applyFont="0" applyFill="0" applyBorder="0" applyAlignment="0" applyProtection="0"/>
    <xf numFmtId="170" fontId="44" fillId="0" borderId="0" applyFont="0" applyFill="0" applyBorder="0" applyAlignment="0" applyProtection="0"/>
    <xf numFmtId="0" fontId="44" fillId="0" borderId="0"/>
    <xf numFmtId="0" fontId="25" fillId="0" borderId="0"/>
    <xf numFmtId="44" fontId="1" fillId="0" borderId="0" applyFont="0" applyFill="0" applyBorder="0" applyAlignment="0" applyProtection="0"/>
  </cellStyleXfs>
  <cellXfs count="569">
    <xf numFmtId="0" fontId="0" fillId="0" borderId="0" xfId="0"/>
    <xf numFmtId="0" fontId="22" fillId="3" borderId="0" xfId="0" applyFont="1" applyFill="1" applyAlignment="1">
      <alignment horizontal="center" vertical="top" wrapText="1"/>
    </xf>
    <xf numFmtId="0" fontId="23" fillId="4" borderId="0" xfId="0" applyFont="1" applyFill="1" applyAlignment="1">
      <alignment horizontal="right" vertical="top" wrapText="1"/>
    </xf>
    <xf numFmtId="0" fontId="24" fillId="5" borderId="0" xfId="0" applyFont="1" applyFill="1" applyAlignment="1">
      <alignment horizontal="center" vertical="top" wrapText="1"/>
    </xf>
    <xf numFmtId="0" fontId="16" fillId="6" borderId="0" xfId="0" applyFont="1" applyFill="1" applyAlignment="1">
      <alignment horizontal="center" vertical="top" wrapText="1"/>
    </xf>
    <xf numFmtId="0" fontId="10" fillId="6" borderId="0" xfId="0" applyFont="1" applyFill="1" applyAlignment="1">
      <alignment horizontal="center" vertical="top" wrapText="1"/>
    </xf>
    <xf numFmtId="0" fontId="10" fillId="6" borderId="0" xfId="0" applyFont="1" applyFill="1" applyAlignment="1">
      <alignment horizontal="right" vertical="top" wrapText="1"/>
    </xf>
    <xf numFmtId="0" fontId="16" fillId="6" borderId="0" xfId="0" applyFont="1" applyFill="1" applyAlignment="1">
      <alignment horizontal="left" vertical="top" wrapText="1"/>
    </xf>
    <xf numFmtId="0" fontId="25" fillId="7" borderId="0" xfId="1" applyFill="1"/>
    <xf numFmtId="0" fontId="25" fillId="0" borderId="0" xfId="1"/>
    <xf numFmtId="0" fontId="27" fillId="0" borderId="0" xfId="2" applyFont="1"/>
    <xf numFmtId="0" fontId="25" fillId="0" borderId="3" xfId="1" applyBorder="1"/>
    <xf numFmtId="0" fontId="27" fillId="0" borderId="5" xfId="2" applyFont="1" applyBorder="1" applyAlignment="1">
      <alignment horizontal="right"/>
    </xf>
    <xf numFmtId="0" fontId="25" fillId="9" borderId="6" xfId="3" applyFill="1" applyBorder="1" applyAlignment="1" applyProtection="1">
      <alignment vertical="center"/>
      <protection locked="0"/>
    </xf>
    <xf numFmtId="0" fontId="25" fillId="0" borderId="0" xfId="3" applyAlignment="1">
      <alignment horizontal="right" vertical="center"/>
    </xf>
    <xf numFmtId="0" fontId="25" fillId="0" borderId="7" xfId="1" applyBorder="1"/>
    <xf numFmtId="0" fontId="27" fillId="0" borderId="9" xfId="2" applyFont="1" applyBorder="1" applyAlignment="1">
      <alignment horizontal="right"/>
    </xf>
    <xf numFmtId="0" fontId="25" fillId="9" borderId="8" xfId="3" applyFill="1" applyBorder="1" applyAlignment="1" applyProtection="1">
      <alignment vertical="center"/>
      <protection locked="0"/>
    </xf>
    <xf numFmtId="0" fontId="25" fillId="0" borderId="9" xfId="1" applyBorder="1" applyAlignment="1">
      <alignment horizontal="right"/>
    </xf>
    <xf numFmtId="0" fontId="25" fillId="9" borderId="10" xfId="1" applyFill="1" applyBorder="1" applyProtection="1">
      <protection locked="0"/>
    </xf>
    <xf numFmtId="0" fontId="25" fillId="0" borderId="9" xfId="1" applyBorder="1"/>
    <xf numFmtId="0" fontId="28" fillId="0" borderId="0" xfId="3" applyFont="1" applyAlignment="1">
      <alignment horizontal="center" vertical="center"/>
    </xf>
    <xf numFmtId="0" fontId="25" fillId="0" borderId="0" xfId="3" applyAlignment="1">
      <alignment vertical="center"/>
    </xf>
    <xf numFmtId="0" fontId="25" fillId="0" borderId="12" xfId="1" applyBorder="1"/>
    <xf numFmtId="0" fontId="25" fillId="0" borderId="0" xfId="1" applyAlignment="1">
      <alignment horizontal="left"/>
    </xf>
    <xf numFmtId="0" fontId="25" fillId="0" borderId="13" xfId="1" applyBorder="1" applyAlignment="1">
      <alignment horizontal="left"/>
    </xf>
    <xf numFmtId="0" fontId="28" fillId="0" borderId="0" xfId="3" applyFont="1" applyAlignment="1">
      <alignment horizontal="left" vertical="center"/>
    </xf>
    <xf numFmtId="0" fontId="28" fillId="0" borderId="0" xfId="1" applyFont="1"/>
    <xf numFmtId="0" fontId="27" fillId="0" borderId="0" xfId="2" applyFont="1" applyAlignment="1">
      <alignment wrapText="1"/>
    </xf>
    <xf numFmtId="0" fontId="28" fillId="0" borderId="0" xfId="1" applyFont="1" applyAlignment="1">
      <alignment horizontal="left" wrapText="1"/>
    </xf>
    <xf numFmtId="10" fontId="25" fillId="0" borderId="0" xfId="1" applyNumberFormat="1"/>
    <xf numFmtId="14" fontId="28" fillId="0" borderId="0" xfId="4" applyNumberFormat="1" applyFont="1" applyAlignment="1" applyProtection="1">
      <alignment horizontal="center" vertical="center" textRotation="180" wrapText="1"/>
      <protection hidden="1"/>
    </xf>
    <xf numFmtId="0" fontId="25" fillId="0" borderId="0" xfId="1" applyAlignment="1">
      <alignment horizontal="left" wrapText="1"/>
    </xf>
    <xf numFmtId="14" fontId="28" fillId="0" borderId="0" xfId="4" applyNumberFormat="1" applyFont="1" applyAlignment="1" applyProtection="1">
      <alignment vertical="center" wrapText="1"/>
      <protection hidden="1"/>
    </xf>
    <xf numFmtId="0" fontId="27" fillId="0" borderId="0" xfId="2" applyFont="1" applyAlignment="1">
      <alignment horizontal="center" vertical="center"/>
    </xf>
    <xf numFmtId="14" fontId="28" fillId="0" borderId="26" xfId="4" applyNumberFormat="1" applyFont="1" applyBorder="1" applyAlignment="1" applyProtection="1">
      <alignment vertical="center" wrapText="1"/>
      <protection hidden="1"/>
    </xf>
    <xf numFmtId="0" fontId="27" fillId="0" borderId="10" xfId="2" applyFont="1" applyBorder="1" applyAlignment="1">
      <alignment horizontal="center" vertical="center"/>
    </xf>
    <xf numFmtId="0" fontId="27" fillId="0" borderId="27" xfId="2" applyFont="1" applyBorder="1" applyAlignment="1">
      <alignment horizontal="center" vertical="center"/>
    </xf>
    <xf numFmtId="0" fontId="27" fillId="0" borderId="30" xfId="2" applyFont="1" applyBorder="1" applyAlignment="1">
      <alignment horizontal="center" vertical="center"/>
    </xf>
    <xf numFmtId="0" fontId="28" fillId="0" borderId="0" xfId="6" applyFont="1" applyAlignment="1">
      <alignment horizontal="center" vertical="center"/>
    </xf>
    <xf numFmtId="0" fontId="30" fillId="0" borderId="0" xfId="1" applyFont="1" applyAlignment="1">
      <alignment vertical="center" wrapText="1"/>
    </xf>
    <xf numFmtId="0" fontId="28" fillId="0" borderId="0" xfId="4" applyFont="1" applyAlignment="1" applyProtection="1">
      <alignment horizontal="center" vertical="center" wrapText="1"/>
      <protection hidden="1"/>
    </xf>
    <xf numFmtId="0" fontId="30" fillId="0" borderId="14" xfId="1" applyFont="1" applyBorder="1" applyAlignment="1">
      <alignment vertical="center" wrapText="1"/>
    </xf>
    <xf numFmtId="10" fontId="25" fillId="11" borderId="35" xfId="2" applyNumberFormat="1" applyFont="1" applyFill="1" applyBorder="1" applyAlignment="1">
      <alignment horizontal="center" wrapText="1"/>
    </xf>
    <xf numFmtId="0" fontId="25" fillId="0" borderId="36" xfId="1" applyBorder="1" applyAlignment="1">
      <alignment horizontal="center" wrapText="1"/>
    </xf>
    <xf numFmtId="10" fontId="25" fillId="13" borderId="37" xfId="1" applyNumberFormat="1" applyFill="1" applyBorder="1" applyAlignment="1">
      <alignment horizontal="center" wrapText="1"/>
    </xf>
    <xf numFmtId="0" fontId="25" fillId="0" borderId="38" xfId="1" applyBorder="1" applyAlignment="1">
      <alignment horizontal="center" wrapText="1"/>
    </xf>
    <xf numFmtId="14" fontId="25" fillId="0" borderId="12" xfId="4" applyNumberFormat="1" applyBorder="1" applyAlignment="1" applyProtection="1">
      <alignment vertical="center" wrapText="1"/>
      <protection hidden="1"/>
    </xf>
    <xf numFmtId="0" fontId="25" fillId="0" borderId="12" xfId="4" applyBorder="1" applyAlignment="1" applyProtection="1">
      <alignment horizontal="center" vertical="center" wrapText="1"/>
      <protection hidden="1"/>
    </xf>
    <xf numFmtId="10" fontId="25" fillId="0" borderId="39" xfId="1" applyNumberFormat="1" applyBorder="1" applyAlignment="1" applyProtection="1">
      <alignment horizontal="center" wrapText="1"/>
      <protection locked="0"/>
    </xf>
    <xf numFmtId="10" fontId="25" fillId="0" borderId="40" xfId="1" applyNumberFormat="1" applyBorder="1" applyAlignment="1" applyProtection="1">
      <alignment horizontal="center" wrapText="1"/>
      <protection locked="0"/>
    </xf>
    <xf numFmtId="0" fontId="25" fillId="0" borderId="41" xfId="1" applyBorder="1"/>
    <xf numFmtId="10" fontId="25" fillId="11" borderId="42" xfId="2" applyNumberFormat="1" applyFont="1" applyFill="1" applyBorder="1" applyAlignment="1">
      <alignment horizontal="center" wrapText="1"/>
    </xf>
    <xf numFmtId="0" fontId="25" fillId="0" borderId="43" xfId="1" applyBorder="1" applyAlignment="1">
      <alignment horizontal="center" wrapText="1"/>
    </xf>
    <xf numFmtId="10" fontId="25" fillId="0" borderId="44" xfId="1" applyNumberFormat="1" applyBorder="1" applyAlignment="1">
      <alignment horizontal="center" wrapText="1"/>
    </xf>
    <xf numFmtId="0" fontId="25" fillId="0" borderId="44" xfId="1" applyBorder="1" applyAlignment="1">
      <alignment horizontal="center" wrapText="1"/>
    </xf>
    <xf numFmtId="14" fontId="25" fillId="0" borderId="44" xfId="4" applyNumberFormat="1" applyBorder="1" applyAlignment="1" applyProtection="1">
      <alignment vertical="center" wrapText="1"/>
      <protection hidden="1"/>
    </xf>
    <xf numFmtId="0" fontId="25" fillId="0" borderId="45" xfId="4" applyBorder="1" applyAlignment="1" applyProtection="1">
      <alignment horizontal="center" vertical="center" wrapText="1"/>
      <protection hidden="1"/>
    </xf>
    <xf numFmtId="10" fontId="25" fillId="11" borderId="48" xfId="2" applyNumberFormat="1" applyFont="1" applyFill="1" applyBorder="1" applyAlignment="1">
      <alignment horizontal="center" wrapText="1"/>
    </xf>
    <xf numFmtId="10" fontId="25" fillId="0" borderId="43" xfId="1" applyNumberFormat="1" applyBorder="1" applyAlignment="1">
      <alignment horizontal="center" wrapText="1"/>
    </xf>
    <xf numFmtId="14" fontId="25" fillId="0" borderId="43" xfId="4" applyNumberFormat="1" applyBorder="1" applyAlignment="1" applyProtection="1">
      <alignment vertical="center" wrapText="1"/>
      <protection hidden="1"/>
    </xf>
    <xf numFmtId="0" fontId="25" fillId="0" borderId="49" xfId="4" applyBorder="1" applyAlignment="1" applyProtection="1">
      <alignment horizontal="center" vertical="center" wrapText="1"/>
      <protection hidden="1"/>
    </xf>
    <xf numFmtId="2" fontId="25" fillId="0" borderId="0" xfId="1" applyNumberFormat="1" applyAlignment="1">
      <alignment horizontal="left"/>
    </xf>
    <xf numFmtId="0" fontId="25" fillId="0" borderId="53" xfId="4" applyBorder="1" applyAlignment="1" applyProtection="1">
      <alignment horizontal="center" vertical="center" wrapText="1"/>
      <protection hidden="1"/>
    </xf>
    <xf numFmtId="14" fontId="28" fillId="0" borderId="7" xfId="4" applyNumberFormat="1" applyFont="1" applyBorder="1" applyAlignment="1" applyProtection="1">
      <alignment horizontal="center" vertical="center" textRotation="180" wrapText="1"/>
      <protection hidden="1"/>
    </xf>
    <xf numFmtId="10" fontId="27" fillId="0" borderId="0" xfId="2" applyNumberFormat="1" applyFont="1" applyAlignment="1">
      <alignment horizontal="left" wrapText="1"/>
    </xf>
    <xf numFmtId="10" fontId="25" fillId="0" borderId="43" xfId="1" applyNumberFormat="1" applyBorder="1" applyAlignment="1" applyProtection="1">
      <alignment horizontal="center" wrapText="1"/>
      <protection locked="0"/>
    </xf>
    <xf numFmtId="10" fontId="25" fillId="0" borderId="0" xfId="1" applyNumberFormat="1" applyAlignment="1">
      <alignment horizontal="left"/>
    </xf>
    <xf numFmtId="0" fontId="25" fillId="0" borderId="54" xfId="1" applyBorder="1" applyAlignment="1">
      <alignment horizontal="center" wrapText="1"/>
    </xf>
    <xf numFmtId="10" fontId="25" fillId="0" borderId="54" xfId="1" applyNumberFormat="1" applyBorder="1" applyAlignment="1" applyProtection="1">
      <alignment horizontal="center" wrapText="1"/>
      <protection locked="0"/>
    </xf>
    <xf numFmtId="14" fontId="25" fillId="0" borderId="54" xfId="4" applyNumberFormat="1" applyBorder="1" applyAlignment="1" applyProtection="1">
      <alignment vertical="center" wrapText="1"/>
      <protection hidden="1"/>
    </xf>
    <xf numFmtId="0" fontId="25" fillId="0" borderId="55" xfId="4" applyBorder="1" applyAlignment="1" applyProtection="1">
      <alignment horizontal="center" vertical="center" wrapText="1"/>
      <protection hidden="1"/>
    </xf>
    <xf numFmtId="14" fontId="28" fillId="0" borderId="58" xfId="4" applyNumberFormat="1" applyFont="1" applyBorder="1" applyAlignment="1" applyProtection="1">
      <alignment horizontal="center" vertical="center" wrapText="1"/>
      <protection hidden="1"/>
    </xf>
    <xf numFmtId="0" fontId="28" fillId="0" borderId="22" xfId="4" applyFont="1" applyBorder="1" applyAlignment="1" applyProtection="1">
      <alignment horizontal="center" vertical="center" wrapText="1"/>
      <protection hidden="1"/>
    </xf>
    <xf numFmtId="10" fontId="25" fillId="0" borderId="0" xfId="1" applyNumberFormat="1" applyAlignment="1">
      <alignment horizontal="center" wrapText="1"/>
    </xf>
    <xf numFmtId="14" fontId="28" fillId="0" borderId="0" xfId="4" applyNumberFormat="1" applyFont="1" applyAlignment="1" applyProtection="1">
      <alignment horizontal="center" vertical="center" wrapText="1"/>
      <protection hidden="1"/>
    </xf>
    <xf numFmtId="0" fontId="25" fillId="0" borderId="61" xfId="1" applyBorder="1" applyProtection="1">
      <protection locked="0"/>
    </xf>
    <xf numFmtId="14" fontId="28" fillId="0" borderId="0" xfId="4" applyNumberFormat="1" applyFont="1" applyAlignment="1" applyProtection="1">
      <alignment vertical="center" textRotation="180" wrapText="1"/>
      <protection hidden="1"/>
    </xf>
    <xf numFmtId="0" fontId="32" fillId="7" borderId="0" xfId="1" applyFont="1" applyFill="1"/>
    <xf numFmtId="0" fontId="32" fillId="0" borderId="0" xfId="1" applyFont="1"/>
    <xf numFmtId="0" fontId="32" fillId="0" borderId="0" xfId="1" applyFont="1" applyAlignment="1" applyProtection="1">
      <alignment horizontal="left"/>
      <protection locked="0"/>
    </xf>
    <xf numFmtId="0" fontId="33" fillId="0" borderId="0" xfId="1" applyFont="1" applyAlignment="1">
      <alignment horizontal="right"/>
    </xf>
    <xf numFmtId="0" fontId="32" fillId="0" borderId="0" xfId="2" applyFont="1" applyAlignment="1">
      <alignment horizontal="center"/>
    </xf>
    <xf numFmtId="2" fontId="25" fillId="9" borderId="63" xfId="8" applyNumberFormat="1" applyFont="1" applyFill="1" applyBorder="1" applyAlignment="1" applyProtection="1">
      <alignment horizontal="left"/>
      <protection locked="0"/>
    </xf>
    <xf numFmtId="0" fontId="25" fillId="0" borderId="0" xfId="3" applyProtection="1">
      <protection hidden="1"/>
    </xf>
    <xf numFmtId="0" fontId="28" fillId="0" borderId="0" xfId="9" applyFont="1" applyProtection="1">
      <protection hidden="1"/>
    </xf>
    <xf numFmtId="0" fontId="25" fillId="0" borderId="0" xfId="9" applyProtection="1">
      <protection hidden="1"/>
    </xf>
    <xf numFmtId="0" fontId="35" fillId="0" borderId="0" xfId="0" applyFont="1" applyAlignment="1">
      <alignment vertical="center"/>
    </xf>
    <xf numFmtId="0" fontId="35" fillId="0" borderId="64" xfId="0" applyFont="1" applyBorder="1" applyAlignment="1">
      <alignment vertical="center"/>
    </xf>
    <xf numFmtId="0" fontId="35" fillId="14" borderId="64" xfId="0" applyFont="1" applyFill="1" applyBorder="1" applyAlignment="1">
      <alignment vertical="center"/>
    </xf>
    <xf numFmtId="0" fontId="35" fillId="0" borderId="64" xfId="0" applyFont="1" applyBorder="1" applyAlignment="1">
      <alignment horizontal="right" vertical="center"/>
    </xf>
    <xf numFmtId="0" fontId="35" fillId="0" borderId="64"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9" fillId="0" borderId="65" xfId="0" applyFont="1" applyBorder="1" applyAlignment="1">
      <alignment vertical="center"/>
    </xf>
    <xf numFmtId="0" fontId="35" fillId="0" borderId="66" xfId="0" applyFont="1" applyBorder="1" applyAlignment="1">
      <alignment vertical="center"/>
    </xf>
    <xf numFmtId="0" fontId="36" fillId="14" borderId="67" xfId="0" applyFont="1" applyFill="1" applyBorder="1" applyAlignment="1">
      <alignment vertical="center"/>
    </xf>
    <xf numFmtId="0" fontId="36" fillId="14" borderId="67" xfId="0" applyFont="1" applyFill="1" applyBorder="1" applyAlignment="1">
      <alignment horizontal="centerContinuous" vertical="center"/>
    </xf>
    <xf numFmtId="0" fontId="36" fillId="14" borderId="68" xfId="0" applyFont="1" applyFill="1" applyBorder="1" applyAlignment="1">
      <alignment vertical="center"/>
    </xf>
    <xf numFmtId="0" fontId="29"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0" fontId="35" fillId="0" borderId="65" xfId="0" applyFont="1" applyBorder="1" applyAlignment="1">
      <alignment vertical="center"/>
    </xf>
    <xf numFmtId="0" fontId="29" fillId="14" borderId="0" xfId="0" applyFont="1" applyFill="1" applyAlignment="1">
      <alignment horizontal="left" vertical="center"/>
    </xf>
    <xf numFmtId="4" fontId="26" fillId="14" borderId="0" xfId="2" applyNumberFormat="1" applyFill="1" applyAlignment="1">
      <alignment horizontal="left" vertical="center"/>
    </xf>
    <xf numFmtId="0" fontId="35" fillId="14" borderId="0" xfId="0" applyFont="1" applyFill="1" applyAlignment="1">
      <alignment horizontal="left" vertical="center"/>
    </xf>
    <xf numFmtId="4" fontId="28" fillId="14" borderId="0" xfId="2" applyNumberFormat="1" applyFont="1" applyFill="1" applyAlignment="1">
      <alignment horizontal="right" vertical="center"/>
    </xf>
    <xf numFmtId="4" fontId="26" fillId="15" borderId="0" xfId="2" applyNumberFormat="1" applyFill="1" applyAlignment="1">
      <alignment vertical="center"/>
    </xf>
    <xf numFmtId="4" fontId="26" fillId="14" borderId="0" xfId="2" applyNumberFormat="1" applyFill="1" applyAlignment="1">
      <alignment vertical="center"/>
    </xf>
    <xf numFmtId="0" fontId="35" fillId="14" borderId="69" xfId="0" applyFont="1" applyFill="1" applyBorder="1" applyAlignment="1">
      <alignment vertical="center"/>
    </xf>
    <xf numFmtId="4" fontId="26" fillId="0" borderId="0" xfId="2" applyNumberFormat="1" applyAlignment="1">
      <alignment vertical="center"/>
    </xf>
    <xf numFmtId="4" fontId="37" fillId="0" borderId="0" xfId="2" applyNumberFormat="1" applyFont="1" applyAlignment="1">
      <alignment horizontal="left" vertical="center"/>
    </xf>
    <xf numFmtId="4" fontId="37" fillId="0" borderId="0" xfId="2" applyNumberFormat="1" applyFont="1" applyAlignment="1">
      <alignment vertical="center"/>
    </xf>
    <xf numFmtId="0" fontId="35" fillId="14" borderId="65" xfId="0" applyFont="1" applyFill="1" applyBorder="1" applyAlignment="1">
      <alignment vertical="center"/>
    </xf>
    <xf numFmtId="0" fontId="35" fillId="0" borderId="70" xfId="0" applyFont="1" applyBorder="1" applyAlignment="1">
      <alignment vertical="center"/>
    </xf>
    <xf numFmtId="0" fontId="29" fillId="14" borderId="64" xfId="0" applyFont="1" applyFill="1" applyBorder="1" applyAlignment="1">
      <alignment horizontal="left" vertical="center"/>
    </xf>
    <xf numFmtId="4" fontId="35" fillId="14" borderId="64" xfId="2" applyNumberFormat="1" applyFont="1" applyFill="1" applyBorder="1" applyAlignment="1">
      <alignment horizontal="left" vertical="center"/>
    </xf>
    <xf numFmtId="0" fontId="35" fillId="14" borderId="64" xfId="0" applyFont="1" applyFill="1" applyBorder="1" applyAlignment="1">
      <alignment horizontal="left" vertical="center"/>
    </xf>
    <xf numFmtId="4" fontId="28" fillId="14" borderId="64" xfId="2" applyNumberFormat="1" applyFont="1" applyFill="1" applyBorder="1" applyAlignment="1">
      <alignment horizontal="right" vertical="center"/>
    </xf>
    <xf numFmtId="4" fontId="26" fillId="15" borderId="64" xfId="2" applyNumberFormat="1" applyFill="1" applyBorder="1" applyAlignment="1">
      <alignment vertical="center"/>
    </xf>
    <xf numFmtId="4" fontId="26" fillId="14" borderId="64" xfId="2" applyNumberFormat="1" applyFill="1" applyBorder="1" applyAlignment="1">
      <alignment vertical="center"/>
    </xf>
    <xf numFmtId="0" fontId="35" fillId="14" borderId="71" xfId="0" applyFont="1" applyFill="1" applyBorder="1" applyAlignment="1">
      <alignment vertical="center"/>
    </xf>
    <xf numFmtId="0" fontId="35" fillId="14" borderId="0" xfId="0" applyFont="1" applyFill="1" applyAlignment="1">
      <alignment vertical="center"/>
    </xf>
    <xf numFmtId="0" fontId="35" fillId="14" borderId="0" xfId="0" applyFont="1" applyFill="1" applyAlignment="1">
      <alignment horizontal="right" vertical="center"/>
    </xf>
    <xf numFmtId="14" fontId="29" fillId="14" borderId="65" xfId="0" applyNumberFormat="1" applyFont="1" applyFill="1" applyBorder="1" applyAlignment="1">
      <alignment vertical="center"/>
    </xf>
    <xf numFmtId="0" fontId="29" fillId="16" borderId="62" xfId="0" applyFont="1" applyFill="1" applyBorder="1" applyAlignment="1">
      <alignment horizontal="left" vertical="top"/>
    </xf>
    <xf numFmtId="0" fontId="29" fillId="16" borderId="11" xfId="0" applyFont="1" applyFill="1" applyBorder="1" applyAlignment="1">
      <alignment horizontal="left" vertical="top"/>
    </xf>
    <xf numFmtId="0" fontId="29" fillId="16" borderId="11" xfId="0" applyFont="1" applyFill="1" applyBorder="1" applyAlignment="1">
      <alignment horizontal="centerContinuous" vertical="center"/>
    </xf>
    <xf numFmtId="0" fontId="29" fillId="16" borderId="72" xfId="0" applyFont="1" applyFill="1" applyBorder="1" applyAlignment="1">
      <alignment horizontal="centerContinuous" vertical="center"/>
    </xf>
    <xf numFmtId="4" fontId="28" fillId="10" borderId="73" xfId="0" applyNumberFormat="1" applyFont="1" applyFill="1" applyBorder="1" applyAlignment="1">
      <alignment vertical="center"/>
    </xf>
    <xf numFmtId="4" fontId="28" fillId="10" borderId="14" xfId="0" applyNumberFormat="1" applyFont="1" applyFill="1" applyBorder="1" applyAlignment="1">
      <alignment vertical="center"/>
    </xf>
    <xf numFmtId="0" fontId="29" fillId="10" borderId="14" xfId="0" applyFont="1" applyFill="1" applyBorder="1" applyAlignment="1">
      <alignment horizontal="centerContinuous" vertical="center"/>
    </xf>
    <xf numFmtId="0" fontId="29" fillId="10" borderId="24" xfId="0" applyFont="1" applyFill="1" applyBorder="1" applyAlignment="1">
      <alignment horizontal="centerContinuous" vertical="center"/>
    </xf>
    <xf numFmtId="0" fontId="0" fillId="0" borderId="74" xfId="0" applyBorder="1"/>
    <xf numFmtId="4" fontId="28" fillId="0" borderId="11" xfId="0" applyNumberFormat="1" applyFont="1" applyBorder="1" applyAlignment="1">
      <alignment vertical="center"/>
    </xf>
    <xf numFmtId="4" fontId="28" fillId="0" borderId="75" xfId="0" applyNumberFormat="1" applyFont="1" applyBorder="1" applyAlignment="1">
      <alignment horizontal="left" vertical="center"/>
    </xf>
    <xf numFmtId="4" fontId="28" fillId="0" borderId="55" xfId="0" applyNumberFormat="1" applyFont="1" applyBorder="1" applyAlignment="1">
      <alignment horizontal="center" vertical="center"/>
    </xf>
    <xf numFmtId="0" fontId="29" fillId="14" borderId="76" xfId="0" applyFont="1" applyFill="1" applyBorder="1" applyAlignment="1">
      <alignment horizontal="center" vertical="center"/>
    </xf>
    <xf numFmtId="0" fontId="29" fillId="14" borderId="77" xfId="0" applyFont="1" applyFill="1" applyBorder="1" applyAlignment="1">
      <alignment horizontal="center" vertical="center"/>
    </xf>
    <xf numFmtId="0" fontId="38" fillId="14" borderId="14" xfId="0" applyFont="1" applyFill="1" applyBorder="1" applyAlignment="1">
      <alignment horizontal="center" vertical="center"/>
    </xf>
    <xf numFmtId="0" fontId="38" fillId="14" borderId="14" xfId="0" applyFont="1" applyFill="1" applyBorder="1" applyAlignment="1">
      <alignment vertical="center"/>
    </xf>
    <xf numFmtId="0" fontId="38" fillId="14" borderId="24" xfId="0" applyFont="1" applyFill="1" applyBorder="1" applyAlignment="1">
      <alignment vertical="center"/>
    </xf>
    <xf numFmtId="0" fontId="35" fillId="0" borderId="25" xfId="0" applyFont="1" applyBorder="1" applyAlignment="1">
      <alignment vertical="center"/>
    </xf>
    <xf numFmtId="0" fontId="35" fillId="0" borderId="14" xfId="0" applyFont="1" applyBorder="1" applyAlignment="1">
      <alignment vertical="center"/>
    </xf>
    <xf numFmtId="0" fontId="35" fillId="0" borderId="24" xfId="0" applyFont="1" applyBorder="1" applyAlignment="1">
      <alignment vertical="center"/>
    </xf>
    <xf numFmtId="4" fontId="28" fillId="0" borderId="78" xfId="0" applyNumberFormat="1" applyFont="1" applyBorder="1" applyAlignment="1">
      <alignment vertical="center"/>
    </xf>
    <xf numFmtId="0" fontId="35" fillId="0" borderId="53" xfId="0" applyFont="1" applyBorder="1" applyAlignment="1">
      <alignment horizontal="center" vertical="center"/>
    </xf>
    <xf numFmtId="0" fontId="35" fillId="15" borderId="43" xfId="0" applyFont="1" applyFill="1" applyBorder="1" applyAlignment="1">
      <alignment horizontal="center" vertical="center"/>
    </xf>
    <xf numFmtId="2" fontId="25" fillId="15" borderId="53" xfId="0" applyNumberFormat="1" applyFont="1" applyFill="1" applyBorder="1" applyAlignment="1">
      <alignment horizontal="center" vertical="center"/>
    </xf>
    <xf numFmtId="2" fontId="35" fillId="15" borderId="43" xfId="0" applyNumberFormat="1" applyFont="1" applyFill="1" applyBorder="1" applyAlignment="1">
      <alignment horizontal="center" vertical="center"/>
    </xf>
    <xf numFmtId="2" fontId="35" fillId="15" borderId="53" xfId="0" applyNumberFormat="1" applyFont="1" applyFill="1" applyBorder="1" applyAlignment="1">
      <alignment horizontal="center" vertical="center"/>
    </xf>
    <xf numFmtId="0" fontId="38" fillId="14" borderId="0" xfId="0" applyFont="1" applyFill="1" applyAlignment="1">
      <alignment horizontal="center" vertical="center"/>
    </xf>
    <xf numFmtId="0" fontId="38" fillId="14" borderId="28" xfId="0" applyFont="1" applyFill="1" applyBorder="1" applyAlignment="1">
      <alignment horizontal="center" vertical="center"/>
    </xf>
    <xf numFmtId="0" fontId="35" fillId="0" borderId="79" xfId="0" applyFont="1" applyBorder="1" applyAlignment="1">
      <alignment horizontal="right" vertical="center"/>
    </xf>
    <xf numFmtId="166" fontId="25" fillId="0" borderId="55" xfId="0" applyNumberFormat="1" applyFont="1" applyBorder="1" applyAlignment="1">
      <alignment horizontal="center" vertical="center"/>
    </xf>
    <xf numFmtId="4" fontId="25" fillId="0" borderId="80" xfId="0" applyNumberFormat="1" applyFont="1" applyBorder="1" applyAlignment="1">
      <alignment horizontal="left" vertical="center"/>
    </xf>
    <xf numFmtId="0" fontId="35" fillId="0" borderId="81" xfId="0" applyFont="1" applyBorder="1" applyAlignment="1">
      <alignment horizontal="center" vertical="center"/>
    </xf>
    <xf numFmtId="0" fontId="35" fillId="15" borderId="63" xfId="0" applyFont="1" applyFill="1" applyBorder="1" applyAlignment="1">
      <alignment horizontal="center" vertical="center"/>
    </xf>
    <xf numFmtId="2" fontId="35" fillId="15" borderId="63" xfId="0" applyNumberFormat="1" applyFont="1" applyFill="1" applyBorder="1" applyAlignment="1">
      <alignment horizontal="center" vertical="center"/>
    </xf>
    <xf numFmtId="2" fontId="35" fillId="15" borderId="26" xfId="0" applyNumberFormat="1" applyFont="1" applyFill="1" applyBorder="1" applyAlignment="1">
      <alignment horizontal="center" vertical="center"/>
    </xf>
    <xf numFmtId="0" fontId="35" fillId="0" borderId="82" xfId="0" applyFont="1" applyBorder="1" applyAlignment="1">
      <alignment horizontal="right" vertical="center"/>
    </xf>
    <xf numFmtId="2" fontId="25" fillId="0" borderId="53" xfId="0" applyNumberFormat="1" applyFont="1" applyBorder="1" applyAlignment="1">
      <alignment horizontal="center" vertical="center"/>
    </xf>
    <xf numFmtId="4" fontId="25" fillId="0" borderId="83" xfId="0" applyNumberFormat="1" applyFont="1" applyBorder="1" applyAlignment="1">
      <alignment horizontal="left" vertical="center"/>
    </xf>
    <xf numFmtId="4" fontId="35" fillId="14" borderId="84" xfId="0" applyNumberFormat="1" applyFont="1" applyFill="1" applyBorder="1" applyAlignment="1">
      <alignment horizontal="right" vertical="center"/>
    </xf>
    <xf numFmtId="166" fontId="25" fillId="14" borderId="43" xfId="0" applyNumberFormat="1" applyFont="1" applyFill="1" applyBorder="1" applyAlignment="1">
      <alignment horizontal="center" vertical="center"/>
    </xf>
    <xf numFmtId="0" fontId="35" fillId="0" borderId="85" xfId="0" applyFont="1" applyBorder="1" applyAlignment="1">
      <alignment horizontal="left" vertical="center"/>
    </xf>
    <xf numFmtId="0" fontId="39" fillId="0" borderId="81" xfId="0" applyFont="1" applyBorder="1" applyAlignment="1">
      <alignment horizontal="center" vertical="center"/>
    </xf>
    <xf numFmtId="0" fontId="39" fillId="15" borderId="86" xfId="0" applyFont="1" applyFill="1" applyBorder="1" applyAlignment="1">
      <alignment horizontal="center" vertical="center"/>
    </xf>
    <xf numFmtId="0" fontId="40" fillId="15" borderId="86" xfId="0" applyFont="1" applyFill="1" applyBorder="1" applyAlignment="1">
      <alignment horizontal="center" vertical="center"/>
    </xf>
    <xf numFmtId="2" fontId="39" fillId="15" borderId="87" xfId="0" applyNumberFormat="1" applyFont="1" applyFill="1" applyBorder="1" applyAlignment="1">
      <alignment horizontal="center" vertical="center"/>
    </xf>
    <xf numFmtId="0" fontId="39" fillId="15" borderId="87" xfId="0" applyFont="1" applyFill="1" applyBorder="1" applyAlignment="1">
      <alignment horizontal="center" vertical="center"/>
    </xf>
    <xf numFmtId="0" fontId="41" fillId="14" borderId="30" xfId="0" applyFont="1" applyFill="1" applyBorder="1" applyAlignment="1">
      <alignment horizontal="center" vertical="center"/>
    </xf>
    <xf numFmtId="0" fontId="41" fillId="14" borderId="0" xfId="0" applyFont="1" applyFill="1" applyAlignment="1">
      <alignment horizontal="center" vertical="center"/>
    </xf>
    <xf numFmtId="0" fontId="41" fillId="14" borderId="28" xfId="0" applyFont="1" applyFill="1" applyBorder="1" applyAlignment="1">
      <alignment horizontal="center" vertical="center"/>
    </xf>
    <xf numFmtId="0" fontId="35" fillId="0" borderId="8" xfId="0" applyFont="1" applyBorder="1" applyAlignment="1">
      <alignment horizontal="right" vertical="center"/>
    </xf>
    <xf numFmtId="166" fontId="25" fillId="0" borderId="43" xfId="0" applyNumberFormat="1" applyFont="1" applyBorder="1" applyAlignment="1">
      <alignment horizontal="center" vertical="center"/>
    </xf>
    <xf numFmtId="0" fontId="35" fillId="0" borderId="88" xfId="0" applyFont="1" applyBorder="1" applyAlignment="1">
      <alignment horizontal="left" vertical="center"/>
    </xf>
    <xf numFmtId="4" fontId="28" fillId="0" borderId="74" xfId="0" applyNumberFormat="1" applyFont="1" applyBorder="1" applyAlignment="1">
      <alignment horizontal="right" vertical="center"/>
    </xf>
    <xf numFmtId="4" fontId="28" fillId="0" borderId="28" xfId="0" applyNumberFormat="1" applyFont="1" applyBorder="1" applyAlignment="1">
      <alignment horizontal="right" vertical="center"/>
    </xf>
    <xf numFmtId="0" fontId="35" fillId="0" borderId="89" xfId="0" applyFont="1" applyBorder="1" applyAlignment="1">
      <alignment horizontal="center" vertical="center"/>
    </xf>
    <xf numFmtId="0" fontId="35" fillId="15" borderId="87" xfId="0" applyFont="1" applyFill="1" applyBorder="1" applyAlignment="1">
      <alignment horizontal="center" vertical="center"/>
    </xf>
    <xf numFmtId="2" fontId="25" fillId="15" borderId="32" xfId="0" applyNumberFormat="1" applyFont="1" applyFill="1" applyBorder="1" applyAlignment="1">
      <alignment horizontal="center" vertical="center"/>
    </xf>
    <xf numFmtId="2" fontId="35" fillId="15" borderId="87" xfId="0" applyNumberFormat="1" applyFont="1" applyFill="1" applyBorder="1" applyAlignment="1">
      <alignment horizontal="center" vertical="center"/>
    </xf>
    <xf numFmtId="2" fontId="35" fillId="15" borderId="32" xfId="0" applyNumberFormat="1" applyFont="1" applyFill="1" applyBorder="1" applyAlignment="1">
      <alignment horizontal="center" vertical="center"/>
    </xf>
    <xf numFmtId="0" fontId="35" fillId="0" borderId="15" xfId="0" applyFont="1" applyBorder="1" applyAlignment="1">
      <alignment vertical="center"/>
    </xf>
    <xf numFmtId="2" fontId="25" fillId="0" borderId="90" xfId="0" applyNumberFormat="1" applyFont="1" applyBorder="1" applyAlignment="1">
      <alignment horizontal="center" vertical="center"/>
    </xf>
    <xf numFmtId="0" fontId="35" fillId="0" borderId="91" xfId="0" applyFont="1" applyBorder="1" applyAlignment="1">
      <alignment horizontal="left" vertical="center"/>
    </xf>
    <xf numFmtId="0" fontId="0" fillId="0" borderId="92" xfId="0" applyBorder="1"/>
    <xf numFmtId="0" fontId="35" fillId="0" borderId="12" xfId="0" applyFont="1" applyBorder="1" applyAlignment="1">
      <alignment horizontal="center" vertical="center"/>
    </xf>
    <xf numFmtId="0" fontId="35" fillId="14" borderId="12" xfId="0" applyFont="1" applyFill="1" applyBorder="1" applyAlignment="1">
      <alignment horizontal="center" vertical="center"/>
    </xf>
    <xf numFmtId="0" fontId="25" fillId="14" borderId="12" xfId="0" applyFont="1" applyFill="1" applyBorder="1" applyAlignment="1">
      <alignment horizontal="center" vertical="center"/>
    </xf>
    <xf numFmtId="2" fontId="35" fillId="14" borderId="12" xfId="0" applyNumberFormat="1" applyFont="1" applyFill="1" applyBorder="1" applyAlignment="1">
      <alignment horizontal="center" vertical="center"/>
    </xf>
    <xf numFmtId="0" fontId="38" fillId="14" borderId="12" xfId="0" applyFont="1" applyFill="1" applyBorder="1" applyAlignment="1">
      <alignment horizontal="center" vertical="center"/>
    </xf>
    <xf numFmtId="0" fontId="0" fillId="0" borderId="12" xfId="0" applyBorder="1"/>
    <xf numFmtId="0" fontId="0" fillId="0" borderId="93" xfId="0" applyBorder="1"/>
    <xf numFmtId="0" fontId="35" fillId="0" borderId="12" xfId="0" applyFont="1" applyBorder="1" applyAlignment="1">
      <alignment vertical="center"/>
    </xf>
    <xf numFmtId="0" fontId="35" fillId="0" borderId="12" xfId="0" applyFont="1" applyBorder="1" applyAlignment="1">
      <alignment horizontal="right" vertical="center"/>
    </xf>
    <xf numFmtId="0" fontId="35" fillId="0" borderId="12" xfId="0" applyFont="1" applyBorder="1" applyAlignment="1">
      <alignment horizontal="left" vertical="center"/>
    </xf>
    <xf numFmtId="0" fontId="35" fillId="0" borderId="94" xfId="0" applyFont="1" applyBorder="1" applyAlignment="1">
      <alignment vertical="center"/>
    </xf>
    <xf numFmtId="0" fontId="29" fillId="16" borderId="12" xfId="0" applyFont="1" applyFill="1" applyBorder="1" applyAlignment="1">
      <alignment vertical="center"/>
    </xf>
    <xf numFmtId="0" fontId="29" fillId="16" borderId="11" xfId="0" applyFont="1" applyFill="1" applyBorder="1" applyAlignment="1">
      <alignment vertical="center"/>
    </xf>
    <xf numFmtId="0" fontId="29" fillId="16" borderId="72" xfId="0" applyFont="1" applyFill="1" applyBorder="1" applyAlignment="1">
      <alignment vertical="center"/>
    </xf>
    <xf numFmtId="4" fontId="28" fillId="10" borderId="41" xfId="0" applyNumberFormat="1" applyFont="1" applyFill="1" applyBorder="1" applyAlignment="1">
      <alignment vertical="center"/>
    </xf>
    <xf numFmtId="0" fontId="29" fillId="10" borderId="41" xfId="0" applyFont="1" applyFill="1" applyBorder="1" applyAlignment="1">
      <alignment horizontal="centerContinuous" vertical="center"/>
    </xf>
    <xf numFmtId="0" fontId="29" fillId="10" borderId="95" xfId="0" applyFont="1" applyFill="1" applyBorder="1" applyAlignment="1">
      <alignment horizontal="centerContinuous" vertical="center"/>
    </xf>
    <xf numFmtId="0" fontId="29" fillId="0" borderId="65" xfId="0"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5" fillId="0" borderId="0" xfId="0" applyFont="1" applyAlignment="1">
      <alignment horizontal="center" vertical="center"/>
    </xf>
    <xf numFmtId="4" fontId="28" fillId="0" borderId="96" xfId="0" applyNumberFormat="1" applyFont="1" applyBorder="1" applyAlignment="1">
      <alignment vertical="center"/>
    </xf>
    <xf numFmtId="4" fontId="28" fillId="0" borderId="14" xfId="0" applyNumberFormat="1" applyFont="1" applyBorder="1" applyAlignment="1">
      <alignment vertical="center"/>
    </xf>
    <xf numFmtId="0" fontId="38" fillId="14" borderId="0" xfId="0" applyFont="1" applyFill="1" applyAlignment="1">
      <alignment vertical="center"/>
    </xf>
    <xf numFmtId="4" fontId="28" fillId="0" borderId="78" xfId="0" applyNumberFormat="1" applyFont="1" applyBorder="1" applyAlignment="1">
      <alignment horizontal="right" vertical="center"/>
    </xf>
    <xf numFmtId="4" fontId="35" fillId="0" borderId="79" xfId="0" applyNumberFormat="1" applyFont="1" applyBorder="1" applyAlignment="1">
      <alignment horizontal="right" vertical="center"/>
    </xf>
    <xf numFmtId="166" fontId="25" fillId="0" borderId="54" xfId="0" applyNumberFormat="1" applyFont="1" applyBorder="1" applyAlignment="1">
      <alignment horizontal="center" vertical="center"/>
    </xf>
    <xf numFmtId="4" fontId="25" fillId="0" borderId="24" xfId="0" applyNumberFormat="1" applyFont="1" applyBorder="1" applyAlignment="1">
      <alignment horizontal="left" vertical="center"/>
    </xf>
    <xf numFmtId="2" fontId="25" fillId="15" borderId="26" xfId="0" applyNumberFormat="1" applyFont="1" applyFill="1" applyBorder="1" applyAlignment="1">
      <alignment horizontal="center" vertical="center"/>
    </xf>
    <xf numFmtId="4" fontId="35" fillId="0" borderId="97" xfId="0" applyNumberFormat="1" applyFont="1" applyBorder="1" applyAlignment="1">
      <alignment horizontal="right" vertical="center"/>
    </xf>
    <xf numFmtId="0" fontId="35" fillId="0" borderId="74" xfId="0" applyFont="1" applyBorder="1" applyAlignment="1">
      <alignment vertical="center"/>
    </xf>
    <xf numFmtId="4" fontId="35" fillId="14" borderId="98" xfId="0" applyNumberFormat="1" applyFont="1" applyFill="1" applyBorder="1" applyAlignment="1">
      <alignment horizontal="right" vertical="center"/>
    </xf>
    <xf numFmtId="0" fontId="35" fillId="15" borderId="86" xfId="0" applyFont="1" applyFill="1" applyBorder="1" applyAlignment="1">
      <alignment horizontal="center" vertical="center"/>
    </xf>
    <xf numFmtId="0" fontId="25" fillId="15" borderId="86" xfId="0" applyFont="1" applyFill="1" applyBorder="1" applyAlignment="1">
      <alignment horizontal="center" vertical="center"/>
    </xf>
    <xf numFmtId="0" fontId="38" fillId="14" borderId="30" xfId="0" applyFont="1" applyFill="1" applyBorder="1" applyAlignment="1">
      <alignment horizontal="center" vertical="center"/>
    </xf>
    <xf numFmtId="0" fontId="35" fillId="0" borderId="99" xfId="0" applyFont="1" applyBorder="1" applyAlignment="1">
      <alignment horizontal="center" vertical="center"/>
    </xf>
    <xf numFmtId="4" fontId="28" fillId="0" borderId="93" xfId="0" applyNumberFormat="1" applyFont="1" applyBorder="1" applyAlignment="1">
      <alignment horizontal="right" vertical="center"/>
    </xf>
    <xf numFmtId="0" fontId="35" fillId="15" borderId="100" xfId="0" applyFont="1" applyFill="1" applyBorder="1" applyAlignment="1">
      <alignment horizontal="center" vertical="center"/>
    </xf>
    <xf numFmtId="0" fontId="25" fillId="15" borderId="100" xfId="0" applyFont="1" applyFill="1" applyBorder="1" applyAlignment="1">
      <alignment horizontal="center" vertical="center"/>
    </xf>
    <xf numFmtId="2" fontId="35" fillId="15" borderId="100" xfId="0" applyNumberFormat="1" applyFont="1" applyFill="1" applyBorder="1" applyAlignment="1">
      <alignment horizontal="center" vertical="center"/>
    </xf>
    <xf numFmtId="0" fontId="38" fillId="14" borderId="101" xfId="0" applyFont="1" applyFill="1" applyBorder="1" applyAlignment="1">
      <alignment horizontal="center" vertical="center"/>
    </xf>
    <xf numFmtId="0" fontId="38" fillId="14" borderId="15" xfId="0" applyFont="1" applyFill="1" applyBorder="1" applyAlignment="1">
      <alignment horizontal="center" vertical="center"/>
    </xf>
    <xf numFmtId="0" fontId="38" fillId="14" borderId="22" xfId="0" applyFont="1" applyFill="1" applyBorder="1" applyAlignment="1">
      <alignment horizontal="center" vertical="center"/>
    </xf>
    <xf numFmtId="4" fontId="25" fillId="0" borderId="22" xfId="0" applyNumberFormat="1" applyFont="1" applyBorder="1" applyAlignment="1">
      <alignment horizontal="left" vertical="center"/>
    </xf>
    <xf numFmtId="4" fontId="28" fillId="10" borderId="102" xfId="0" applyNumberFormat="1" applyFont="1" applyFill="1" applyBorder="1" applyAlignment="1">
      <alignment vertical="center"/>
    </xf>
    <xf numFmtId="4" fontId="28" fillId="10" borderId="15" xfId="0" applyNumberFormat="1" applyFont="1" applyFill="1" applyBorder="1" applyAlignment="1">
      <alignment vertical="center"/>
    </xf>
    <xf numFmtId="0" fontId="29" fillId="14" borderId="54" xfId="0" applyFont="1" applyFill="1" applyBorder="1" applyAlignment="1">
      <alignment horizontal="center" vertical="center"/>
    </xf>
    <xf numFmtId="0" fontId="29" fillId="0" borderId="10" xfId="0" applyFont="1" applyBorder="1" applyAlignment="1">
      <alignment horizontal="center" vertical="center"/>
    </xf>
    <xf numFmtId="0" fontId="29" fillId="14" borderId="55" xfId="0" applyFont="1" applyFill="1" applyBorder="1" applyAlignment="1">
      <alignment horizontal="center" vertical="center"/>
    </xf>
    <xf numFmtId="0" fontId="35" fillId="0" borderId="95" xfId="0" applyFont="1" applyBorder="1" applyAlignment="1">
      <alignment vertical="center"/>
    </xf>
    <xf numFmtId="4" fontId="28" fillId="0" borderId="74" xfId="0" applyNumberFormat="1" applyFont="1" applyBorder="1" applyAlignment="1">
      <alignment vertical="center"/>
    </xf>
    <xf numFmtId="1" fontId="35" fillId="15" borderId="43" xfId="0" applyNumberFormat="1" applyFont="1" applyFill="1" applyBorder="1" applyAlignment="1">
      <alignment horizontal="center" vertical="center"/>
    </xf>
    <xf numFmtId="167" fontId="25" fillId="15" borderId="53" xfId="0" applyNumberFormat="1" applyFont="1" applyFill="1" applyBorder="1" applyAlignment="1">
      <alignment horizontal="center" vertical="center"/>
    </xf>
    <xf numFmtId="168" fontId="35" fillId="15" borderId="43" xfId="0" applyNumberFormat="1" applyFont="1" applyFill="1" applyBorder="1" applyAlignment="1">
      <alignment horizontal="center" vertical="center"/>
    </xf>
    <xf numFmtId="168" fontId="35" fillId="15" borderId="53" xfId="0" applyNumberFormat="1" applyFont="1" applyFill="1" applyBorder="1" applyAlignment="1">
      <alignment horizontal="center" vertical="center"/>
    </xf>
    <xf numFmtId="0" fontId="35" fillId="0" borderId="103" xfId="0" applyFont="1" applyBorder="1" applyAlignment="1">
      <alignment horizontal="right" vertical="center"/>
    </xf>
    <xf numFmtId="2" fontId="25" fillId="0" borderId="54" xfId="0" applyNumberFormat="1" applyFont="1" applyBorder="1" applyAlignment="1">
      <alignment horizontal="center" vertical="center"/>
    </xf>
    <xf numFmtId="4" fontId="25" fillId="0" borderId="74" xfId="0" applyNumberFormat="1" applyFont="1" applyBorder="1" applyAlignment="1">
      <alignment vertical="center"/>
    </xf>
    <xf numFmtId="0" fontId="25" fillId="0" borderId="88" xfId="0" applyFont="1" applyBorder="1" applyAlignment="1">
      <alignment horizontal="left" vertical="center"/>
    </xf>
    <xf numFmtId="1" fontId="35" fillId="15" borderId="86" xfId="0" applyNumberFormat="1" applyFont="1" applyFill="1" applyBorder="1" applyAlignment="1">
      <alignment horizontal="center" vertical="center"/>
    </xf>
    <xf numFmtId="168" fontId="35" fillId="15" borderId="87" xfId="0" applyNumberFormat="1" applyFont="1" applyFill="1" applyBorder="1" applyAlignment="1">
      <alignment horizontal="center" vertical="center"/>
    </xf>
    <xf numFmtId="168" fontId="25" fillId="15" borderId="53" xfId="0" applyNumberFormat="1" applyFont="1" applyFill="1" applyBorder="1" applyAlignment="1">
      <alignment horizontal="center" vertical="center"/>
    </xf>
    <xf numFmtId="0" fontId="25" fillId="14" borderId="104" xfId="0" applyFont="1" applyFill="1" applyBorder="1" applyAlignment="1">
      <alignment horizontal="left" vertical="center"/>
    </xf>
    <xf numFmtId="169" fontId="42" fillId="0" borderId="104" xfId="0" applyNumberFormat="1" applyFont="1" applyBorder="1" applyAlignment="1">
      <alignment vertical="center"/>
    </xf>
    <xf numFmtId="1" fontId="25" fillId="15" borderId="86" xfId="0" applyNumberFormat="1" applyFont="1" applyFill="1" applyBorder="1" applyAlignment="1">
      <alignment horizontal="center" vertical="center"/>
    </xf>
    <xf numFmtId="168" fontId="25" fillId="15" borderId="86" xfId="0" applyNumberFormat="1" applyFont="1" applyFill="1" applyBorder="1" applyAlignment="1">
      <alignment horizontal="center" vertical="center"/>
    </xf>
    <xf numFmtId="0" fontId="35" fillId="0" borderId="105" xfId="0" applyFont="1" applyBorder="1" applyAlignment="1">
      <alignment horizontal="right" vertical="center" wrapText="1"/>
    </xf>
    <xf numFmtId="2" fontId="25" fillId="14" borderId="100" xfId="0" applyNumberFormat="1" applyFont="1" applyFill="1" applyBorder="1" applyAlignment="1">
      <alignment horizontal="center" vertical="center"/>
    </xf>
    <xf numFmtId="0" fontId="0" fillId="0" borderId="102" xfId="0" applyBorder="1"/>
    <xf numFmtId="0" fontId="29" fillId="0" borderId="74" xfId="0" applyFont="1" applyBorder="1" applyAlignment="1">
      <alignment vertical="center"/>
    </xf>
    <xf numFmtId="4" fontId="28" fillId="10" borderId="92" xfId="0" applyNumberFormat="1" applyFont="1" applyFill="1" applyBorder="1" applyAlignment="1">
      <alignment vertical="center"/>
    </xf>
    <xf numFmtId="0" fontId="29" fillId="0" borderId="74" xfId="0" applyFont="1" applyBorder="1" applyAlignment="1">
      <alignment horizontal="center" vertical="center"/>
    </xf>
    <xf numFmtId="2" fontId="25" fillId="0" borderId="0" xfId="0" applyNumberFormat="1" applyFont="1" applyAlignment="1">
      <alignment horizontal="center" vertical="center"/>
    </xf>
    <xf numFmtId="4" fontId="25" fillId="0" borderId="0" xfId="0" applyNumberFormat="1" applyFont="1" applyAlignment="1">
      <alignment vertical="center"/>
    </xf>
    <xf numFmtId="0" fontId="35" fillId="0" borderId="106" xfId="0" applyFont="1" applyBorder="1" applyAlignment="1">
      <alignment horizontal="right" vertical="center"/>
    </xf>
    <xf numFmtId="0" fontId="35" fillId="0" borderId="83" xfId="0" applyFont="1" applyBorder="1" applyAlignment="1">
      <alignment horizontal="left" vertical="center"/>
    </xf>
    <xf numFmtId="0" fontId="35" fillId="0" borderId="98" xfId="0" applyFont="1" applyBorder="1" applyAlignment="1">
      <alignment horizontal="right" vertical="center"/>
    </xf>
    <xf numFmtId="4" fontId="28" fillId="0" borderId="92" xfId="0" applyNumberFormat="1" applyFont="1" applyBorder="1" applyAlignment="1">
      <alignment horizontal="right" vertical="center"/>
    </xf>
    <xf numFmtId="1" fontId="35" fillId="15" borderId="12" xfId="0" applyNumberFormat="1" applyFont="1" applyFill="1" applyBorder="1" applyAlignment="1">
      <alignment horizontal="center" vertical="center"/>
    </xf>
    <xf numFmtId="168" fontId="25" fillId="15" borderId="12" xfId="0" applyNumberFormat="1" applyFont="1" applyFill="1" applyBorder="1" applyAlignment="1">
      <alignment horizontal="center" vertical="center"/>
    </xf>
    <xf numFmtId="168" fontId="35" fillId="15" borderId="12" xfId="0" applyNumberFormat="1" applyFont="1" applyFill="1" applyBorder="1" applyAlignment="1">
      <alignment horizontal="center" vertical="center"/>
    </xf>
    <xf numFmtId="0" fontId="35" fillId="0" borderId="12" xfId="0" applyFont="1" applyBorder="1" applyAlignment="1">
      <alignment horizontal="right" vertical="center" wrapText="1"/>
    </xf>
    <xf numFmtId="2" fontId="25" fillId="14" borderId="12" xfId="0" applyNumberFormat="1" applyFont="1" applyFill="1" applyBorder="1" applyAlignment="1">
      <alignment horizontal="center" vertical="center"/>
    </xf>
    <xf numFmtId="4" fontId="25" fillId="0" borderId="12" xfId="0" applyNumberFormat="1" applyFont="1" applyBorder="1" applyAlignment="1">
      <alignment horizontal="left" vertical="center"/>
    </xf>
    <xf numFmtId="0" fontId="35" fillId="0" borderId="93" xfId="0" applyFont="1" applyBorder="1" applyAlignment="1">
      <alignment vertical="center"/>
    </xf>
    <xf numFmtId="4" fontId="25" fillId="0" borderId="12" xfId="0" applyNumberFormat="1" applyFont="1" applyBorder="1" applyAlignment="1">
      <alignment vertical="center"/>
    </xf>
    <xf numFmtId="0" fontId="29" fillId="16" borderId="15" xfId="0" applyFont="1" applyFill="1" applyBorder="1" applyAlignment="1">
      <alignment vertical="center"/>
    </xf>
    <xf numFmtId="0" fontId="29" fillId="16" borderId="15" xfId="0" applyFont="1" applyFill="1" applyBorder="1" applyAlignment="1">
      <alignment horizontal="centerContinuous" vertical="center"/>
    </xf>
    <xf numFmtId="0" fontId="29" fillId="16" borderId="0" xfId="0" applyFont="1" applyFill="1" applyAlignment="1">
      <alignment horizontal="centerContinuous" vertical="center"/>
    </xf>
    <xf numFmtId="0" fontId="29" fillId="16" borderId="74" xfId="0" applyFont="1" applyFill="1" applyBorder="1" applyAlignment="1">
      <alignment vertical="center"/>
    </xf>
    <xf numFmtId="0" fontId="35" fillId="0" borderId="107" xfId="0" applyFont="1" applyBorder="1" applyAlignment="1">
      <alignment vertical="center"/>
    </xf>
    <xf numFmtId="2" fontId="25" fillId="0" borderId="0" xfId="0" applyNumberFormat="1" applyFont="1" applyAlignment="1">
      <alignment vertical="center"/>
    </xf>
    <xf numFmtId="4" fontId="28" fillId="0" borderId="72" xfId="0" applyNumberFormat="1" applyFont="1" applyBorder="1" applyAlignment="1">
      <alignment vertical="center"/>
    </xf>
    <xf numFmtId="0" fontId="35" fillId="0" borderId="108" xfId="0" applyFont="1" applyBorder="1" applyAlignment="1">
      <alignment horizontal="right" vertical="center"/>
    </xf>
    <xf numFmtId="2" fontId="25" fillId="0" borderId="43" xfId="0" applyNumberFormat="1" applyFont="1" applyBorder="1" applyAlignment="1">
      <alignment horizontal="center" vertical="center"/>
    </xf>
    <xf numFmtId="0" fontId="35" fillId="14" borderId="97" xfId="0" applyFont="1" applyFill="1" applyBorder="1" applyAlignment="1">
      <alignment horizontal="right" vertical="center"/>
    </xf>
    <xf numFmtId="0" fontId="35" fillId="0" borderId="89" xfId="0" applyFont="1" applyBorder="1" applyAlignment="1">
      <alignment horizontal="right" vertical="center" wrapText="1"/>
    </xf>
    <xf numFmtId="4" fontId="25" fillId="0" borderId="91" xfId="0" applyNumberFormat="1" applyFont="1" applyBorder="1" applyAlignment="1">
      <alignment horizontal="left" vertical="center"/>
    </xf>
    <xf numFmtId="4" fontId="25" fillId="0" borderId="93" xfId="0" applyNumberFormat="1" applyFont="1" applyBorder="1" applyAlignment="1">
      <alignment vertical="center"/>
    </xf>
    <xf numFmtId="4" fontId="28" fillId="0" borderId="0" xfId="0" applyNumberFormat="1" applyFont="1" applyAlignment="1">
      <alignment horizontal="right" vertical="center"/>
    </xf>
    <xf numFmtId="0" fontId="35" fillId="0" borderId="0" xfId="0" applyFont="1" applyAlignment="1">
      <alignment horizontal="center" vertical="center"/>
    </xf>
    <xf numFmtId="0" fontId="35" fillId="15" borderId="0" xfId="0" applyFont="1" applyFill="1" applyAlignment="1">
      <alignment horizontal="center" vertical="center"/>
    </xf>
    <xf numFmtId="0" fontId="25" fillId="15" borderId="0" xfId="0" applyFont="1" applyFill="1" applyAlignment="1">
      <alignment horizontal="center" vertical="center"/>
    </xf>
    <xf numFmtId="2" fontId="35" fillId="15" borderId="0" xfId="0" applyNumberFormat="1" applyFont="1" applyFill="1" applyAlignment="1">
      <alignment horizontal="center" vertical="center"/>
    </xf>
    <xf numFmtId="0" fontId="35" fillId="0" borderId="0" xfId="0" applyFont="1" applyAlignment="1">
      <alignment horizontal="right" vertical="center" wrapText="1"/>
    </xf>
    <xf numFmtId="4" fontId="25" fillId="0" borderId="0" xfId="0" applyNumberFormat="1" applyFont="1" applyAlignment="1">
      <alignment horizontal="left" vertical="center"/>
    </xf>
    <xf numFmtId="4" fontId="25" fillId="0" borderId="109" xfId="0" applyNumberFormat="1" applyFont="1" applyBorder="1" applyAlignment="1">
      <alignment vertical="center"/>
    </xf>
    <xf numFmtId="1" fontId="25" fillId="15" borderId="53" xfId="0" applyNumberFormat="1" applyFont="1" applyFill="1" applyBorder="1" applyAlignment="1">
      <alignment horizontal="center" vertical="center"/>
    </xf>
    <xf numFmtId="4" fontId="25" fillId="0" borderId="92" xfId="0" applyNumberFormat="1" applyFont="1" applyBorder="1" applyAlignment="1">
      <alignment vertical="center"/>
    </xf>
    <xf numFmtId="0" fontId="29" fillId="16" borderId="110" xfId="0" applyFont="1" applyFill="1" applyBorder="1" applyAlignment="1">
      <alignment vertical="center"/>
    </xf>
    <xf numFmtId="0" fontId="29" fillId="16" borderId="110" xfId="0" applyFont="1" applyFill="1" applyBorder="1" applyAlignment="1">
      <alignment horizontal="centerContinuous" vertical="center"/>
    </xf>
    <xf numFmtId="0" fontId="29" fillId="10" borderId="15" xfId="0" applyFont="1" applyFill="1" applyBorder="1" applyAlignment="1">
      <alignment horizontal="centerContinuous" vertical="center"/>
    </xf>
    <xf numFmtId="0" fontId="35" fillId="0" borderId="28" xfId="0" applyFont="1" applyBorder="1" applyAlignment="1">
      <alignment vertical="center"/>
    </xf>
    <xf numFmtId="0" fontId="25" fillId="0" borderId="111" xfId="0" applyFont="1" applyBorder="1" applyAlignment="1">
      <alignment horizontal="left" vertical="center"/>
    </xf>
    <xf numFmtId="0" fontId="35" fillId="14" borderId="83" xfId="0" applyFont="1" applyFill="1" applyBorder="1" applyAlignment="1">
      <alignment horizontal="left" vertical="center"/>
    </xf>
    <xf numFmtId="0" fontId="35" fillId="14" borderId="81" xfId="0" applyFont="1" applyFill="1" applyBorder="1" applyAlignment="1">
      <alignment horizontal="right" vertical="center"/>
    </xf>
    <xf numFmtId="2" fontId="40" fillId="15" borderId="86" xfId="0" applyNumberFormat="1" applyFont="1" applyFill="1" applyBorder="1" applyAlignment="1">
      <alignment horizontal="center" vertical="center"/>
    </xf>
    <xf numFmtId="2" fontId="39" fillId="15" borderId="63" xfId="0" applyNumberFormat="1" applyFont="1" applyFill="1" applyBorder="1" applyAlignment="1">
      <alignment horizontal="center" vertical="center"/>
    </xf>
    <xf numFmtId="0" fontId="39" fillId="15" borderId="63" xfId="0" applyFont="1" applyFill="1" applyBorder="1" applyAlignment="1">
      <alignment horizontal="center" vertical="center"/>
    </xf>
    <xf numFmtId="2" fontId="35" fillId="15" borderId="86" xfId="0" applyNumberFormat="1" applyFont="1" applyFill="1" applyBorder="1" applyAlignment="1">
      <alignment horizontal="center" vertical="center"/>
    </xf>
    <xf numFmtId="0" fontId="0" fillId="0" borderId="65" xfId="0" applyBorder="1"/>
    <xf numFmtId="0" fontId="0" fillId="0" borderId="70" xfId="0" applyBorder="1"/>
    <xf numFmtId="0" fontId="0" fillId="0" borderId="64" xfId="0" applyBorder="1"/>
    <xf numFmtId="0" fontId="0" fillId="0" borderId="112" xfId="0" applyBorder="1"/>
    <xf numFmtId="0" fontId="0" fillId="0" borderId="71" xfId="0" applyBorder="1"/>
    <xf numFmtId="0" fontId="0" fillId="0" borderId="113" xfId="0" applyBorder="1"/>
    <xf numFmtId="0" fontId="0" fillId="0" borderId="114" xfId="0" applyBorder="1"/>
    <xf numFmtId="0" fontId="0" fillId="0" borderId="115" xfId="0" applyBorder="1"/>
    <xf numFmtId="0" fontId="0" fillId="0" borderId="69" xfId="0" applyBorder="1"/>
    <xf numFmtId="0" fontId="29" fillId="10" borderId="22" xfId="0" applyFont="1" applyFill="1" applyBorder="1" applyAlignment="1">
      <alignment horizontal="centerContinuous" vertical="center"/>
    </xf>
    <xf numFmtId="4" fontId="25" fillId="0" borderId="102" xfId="0" applyNumberFormat="1" applyFont="1" applyBorder="1" applyAlignment="1">
      <alignment vertical="center"/>
    </xf>
    <xf numFmtId="0" fontId="35" fillId="0" borderId="15" xfId="0" applyFont="1" applyBorder="1" applyAlignment="1">
      <alignment horizontal="center" vertical="center"/>
    </xf>
    <xf numFmtId="0" fontId="0" fillId="0" borderId="14" xfId="0" applyBorder="1"/>
    <xf numFmtId="1" fontId="35" fillId="15" borderId="100" xfId="0" applyNumberFormat="1" applyFont="1" applyFill="1" applyBorder="1" applyAlignment="1">
      <alignment horizontal="center" vertical="center"/>
    </xf>
    <xf numFmtId="0" fontId="0" fillId="0" borderId="41" xfId="0" applyBorder="1"/>
    <xf numFmtId="4" fontId="28" fillId="0" borderId="102" xfId="0" applyNumberFormat="1" applyFont="1" applyBorder="1" applyAlignment="1">
      <alignment horizontal="right" vertical="center"/>
    </xf>
    <xf numFmtId="4" fontId="28" fillId="0" borderId="109" xfId="0" applyNumberFormat="1" applyFont="1" applyBorder="1" applyAlignment="1">
      <alignment horizontal="right" vertical="center"/>
    </xf>
    <xf numFmtId="0" fontId="0" fillId="0" borderId="15" xfId="0" applyBorder="1"/>
    <xf numFmtId="0" fontId="29" fillId="10" borderId="0" xfId="0" applyFont="1" applyFill="1" applyAlignment="1">
      <alignment horizontal="centerContinuous" vertical="center"/>
    </xf>
    <xf numFmtId="0" fontId="29" fillId="10" borderId="28" xfId="0" applyFont="1" applyFill="1" applyBorder="1" applyAlignment="1">
      <alignment horizontal="centerContinuous" vertical="center"/>
    </xf>
    <xf numFmtId="0" fontId="0" fillId="0" borderId="0" xfId="0" applyAlignment="1">
      <alignment horizontal="left"/>
    </xf>
    <xf numFmtId="4" fontId="28" fillId="0" borderId="28" xfId="0" applyNumberFormat="1" applyFont="1" applyBorder="1" applyAlignment="1">
      <alignment vertical="center"/>
    </xf>
    <xf numFmtId="0" fontId="28" fillId="0" borderId="0" xfId="0" applyFont="1" applyAlignment="1">
      <alignment horizontal="right" vertical="center"/>
    </xf>
    <xf numFmtId="0" fontId="35" fillId="14" borderId="89" xfId="0" applyFont="1" applyFill="1" applyBorder="1" applyAlignment="1">
      <alignment horizontal="right" vertical="center"/>
    </xf>
    <xf numFmtId="2" fontId="25" fillId="0" borderId="36" xfId="0" applyNumberFormat="1" applyFont="1" applyBorder="1" applyAlignment="1">
      <alignment horizontal="center" vertical="center"/>
    </xf>
    <xf numFmtId="0" fontId="35" fillId="0" borderId="116" xfId="0" applyFont="1" applyBorder="1" applyAlignment="1">
      <alignment horizontal="left" vertical="center"/>
    </xf>
    <xf numFmtId="2" fontId="25" fillId="15" borderId="0" xfId="0" applyNumberFormat="1" applyFont="1" applyFill="1" applyAlignment="1">
      <alignment horizontal="center" vertical="center"/>
    </xf>
    <xf numFmtId="0" fontId="35" fillId="0" borderId="0" xfId="0" applyFont="1" applyAlignment="1">
      <alignment horizontal="left" vertical="center"/>
    </xf>
    <xf numFmtId="0" fontId="35" fillId="14" borderId="0" xfId="0" applyFont="1" applyFill="1" applyAlignment="1">
      <alignment horizontal="center" vertical="center"/>
    </xf>
    <xf numFmtId="0" fontId="25" fillId="14" borderId="0" xfId="0" applyFont="1" applyFill="1" applyAlignment="1">
      <alignment horizontal="center" vertical="center"/>
    </xf>
    <xf numFmtId="2" fontId="35" fillId="14" borderId="0" xfId="0" applyNumberFormat="1" applyFont="1" applyFill="1" applyAlignment="1">
      <alignment horizontal="center" vertical="center"/>
    </xf>
    <xf numFmtId="0" fontId="35" fillId="0" borderId="0" xfId="0" applyFont="1" applyAlignment="1">
      <alignment horizontal="right" vertical="center"/>
    </xf>
    <xf numFmtId="43" fontId="0" fillId="0" borderId="15" xfId="10" applyFont="1" applyBorder="1"/>
    <xf numFmtId="0" fontId="45" fillId="0" borderId="15" xfId="0" applyFont="1" applyBorder="1" applyAlignment="1">
      <alignment horizontal="center" vertical="center"/>
    </xf>
    <xf numFmtId="0" fontId="10" fillId="0" borderId="117" xfId="0" applyFont="1" applyBorder="1" applyAlignment="1">
      <alignment horizontal="right" vertical="center" wrapText="1"/>
    </xf>
    <xf numFmtId="170" fontId="25" fillId="0" borderId="117" xfId="12" applyFont="1" applyFill="1" applyBorder="1" applyAlignment="1">
      <alignment horizontal="center" vertical="center" wrapText="1"/>
    </xf>
    <xf numFmtId="170" fontId="10" fillId="0" borderId="117" xfId="12"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left" vertical="top" wrapText="1"/>
    </xf>
    <xf numFmtId="43" fontId="47" fillId="0" borderId="0" xfId="10" applyFont="1"/>
    <xf numFmtId="0" fontId="46" fillId="0" borderId="0" xfId="0" applyFont="1" applyAlignment="1">
      <alignment vertical="top" wrapText="1"/>
    </xf>
    <xf numFmtId="0" fontId="48" fillId="0" borderId="15" xfId="0" applyFont="1" applyBorder="1" applyAlignment="1">
      <alignment horizontal="left" vertical="top" wrapText="1"/>
    </xf>
    <xf numFmtId="10" fontId="48" fillId="0" borderId="15" xfId="0" applyNumberFormat="1" applyFont="1" applyBorder="1" applyAlignment="1">
      <alignment vertical="top" wrapText="1"/>
    </xf>
    <xf numFmtId="0" fontId="49" fillId="0" borderId="41" xfId="0" applyFont="1" applyBorder="1" applyAlignment="1">
      <alignment horizontal="left" vertical="top" wrapText="1"/>
    </xf>
    <xf numFmtId="0" fontId="49" fillId="0" borderId="41" xfId="0" applyFont="1" applyBorder="1" applyAlignment="1">
      <alignment vertical="top" wrapText="1"/>
    </xf>
    <xf numFmtId="170" fontId="0" fillId="0" borderId="0" xfId="0" applyNumberFormat="1"/>
    <xf numFmtId="0" fontId="10" fillId="0" borderId="0" xfId="0" applyFont="1" applyAlignment="1">
      <alignment horizontal="right" vertical="center" wrapText="1"/>
    </xf>
    <xf numFmtId="170" fontId="25" fillId="0" borderId="0" xfId="12" applyFont="1" applyFill="1" applyBorder="1" applyAlignment="1">
      <alignment horizontal="center" vertical="center" wrapText="1"/>
    </xf>
    <xf numFmtId="170" fontId="10" fillId="0" borderId="0" xfId="12" applyFont="1" applyFill="1" applyBorder="1" applyAlignment="1">
      <alignment horizontal="center" vertical="center" wrapText="1"/>
    </xf>
    <xf numFmtId="0" fontId="17" fillId="0" borderId="13" xfId="0" applyFont="1" applyBorder="1" applyAlignment="1">
      <alignment horizontal="left" vertical="top" wrapText="1"/>
    </xf>
    <xf numFmtId="0" fontId="19" fillId="0" borderId="13" xfId="0" applyFont="1" applyBorder="1" applyAlignment="1">
      <alignment horizontal="right" vertical="top" wrapText="1"/>
    </xf>
    <xf numFmtId="0" fontId="18" fillId="0" borderId="13" xfId="0" applyFont="1" applyBorder="1" applyAlignment="1">
      <alignment horizontal="center" vertical="top" wrapText="1"/>
    </xf>
    <xf numFmtId="4" fontId="20" fillId="0" borderId="13" xfId="0" applyNumberFormat="1" applyFont="1" applyBorder="1" applyAlignment="1">
      <alignment horizontal="right" vertical="top" wrapText="1"/>
    </xf>
    <xf numFmtId="164" fontId="21" fillId="0" borderId="13" xfId="0" applyNumberFormat="1" applyFont="1" applyBorder="1" applyAlignment="1">
      <alignment horizontal="right" vertical="top" wrapText="1"/>
    </xf>
    <xf numFmtId="0" fontId="11" fillId="0" borderId="13" xfId="0" applyFont="1" applyBorder="1" applyAlignment="1">
      <alignment horizontal="left" vertical="top" wrapText="1"/>
    </xf>
    <xf numFmtId="0" fontId="13" fillId="0" borderId="13" xfId="0" applyFont="1" applyBorder="1" applyAlignment="1">
      <alignment horizontal="right" vertical="top" wrapText="1"/>
    </xf>
    <xf numFmtId="0" fontId="12" fillId="0" borderId="13" xfId="0" applyFont="1" applyBorder="1" applyAlignment="1">
      <alignment horizontal="center" vertical="top" wrapText="1"/>
    </xf>
    <xf numFmtId="4" fontId="14" fillId="0" borderId="13" xfId="0" applyNumberFormat="1" applyFont="1" applyBorder="1" applyAlignment="1">
      <alignment horizontal="right" vertical="top" wrapText="1"/>
    </xf>
    <xf numFmtId="0" fontId="47" fillId="0" borderId="15" xfId="13" applyFont="1" applyBorder="1"/>
    <xf numFmtId="0" fontId="47" fillId="0" borderId="0" xfId="13" applyFont="1"/>
    <xf numFmtId="0" fontId="44" fillId="0" borderId="0" xfId="13"/>
    <xf numFmtId="0" fontId="47" fillId="0" borderId="41" xfId="13" applyFont="1" applyBorder="1"/>
    <xf numFmtId="0" fontId="45" fillId="0" borderId="23" xfId="0" applyFont="1" applyBorder="1" applyAlignment="1">
      <alignment horizontal="center" vertical="center"/>
    </xf>
    <xf numFmtId="0" fontId="51" fillId="0" borderId="0" xfId="0" applyFont="1" applyAlignment="1">
      <alignment horizontal="left" vertical="top" wrapText="1"/>
    </xf>
    <xf numFmtId="0" fontId="45" fillId="0" borderId="14" xfId="13" applyFont="1" applyBorder="1"/>
    <xf numFmtId="0" fontId="46" fillId="15" borderId="13" xfId="0" applyFont="1" applyFill="1" applyBorder="1" applyAlignment="1">
      <alignment horizontal="right" vertical="top" wrapText="1"/>
    </xf>
    <xf numFmtId="4" fontId="52" fillId="0" borderId="13" xfId="0" applyNumberFormat="1" applyFont="1" applyBorder="1" applyAlignment="1">
      <alignment horizontal="right" vertical="top" wrapText="1"/>
    </xf>
    <xf numFmtId="164" fontId="52" fillId="0" borderId="13" xfId="0" applyNumberFormat="1" applyFont="1" applyBorder="1" applyAlignment="1">
      <alignment horizontal="right" vertical="top" wrapText="1"/>
    </xf>
    <xf numFmtId="0" fontId="54" fillId="6" borderId="0" xfId="0" applyFont="1" applyFill="1" applyAlignment="1">
      <alignment horizontal="center" vertical="top" wrapText="1"/>
    </xf>
    <xf numFmtId="0" fontId="16" fillId="6" borderId="0" xfId="0" applyFont="1" applyFill="1" applyAlignment="1">
      <alignment vertical="top" wrapText="1"/>
    </xf>
    <xf numFmtId="0" fontId="47" fillId="0" borderId="22" xfId="13" applyFont="1" applyBorder="1"/>
    <xf numFmtId="0" fontId="51" fillId="0" borderId="118" xfId="0" applyFont="1" applyBorder="1" applyAlignment="1">
      <alignment vertical="top" wrapText="1"/>
    </xf>
    <xf numFmtId="0" fontId="46" fillId="6" borderId="0" xfId="13" applyFont="1" applyFill="1" applyAlignment="1">
      <alignment wrapText="1"/>
    </xf>
    <xf numFmtId="0" fontId="0" fillId="0" borderId="13" xfId="0" applyBorder="1"/>
    <xf numFmtId="0" fontId="2" fillId="0" borderId="13" xfId="0" applyFont="1" applyBorder="1" applyAlignment="1">
      <alignment horizontal="left" vertical="top" wrapText="1"/>
    </xf>
    <xf numFmtId="0" fontId="2" fillId="0" borderId="13" xfId="0" applyFont="1" applyBorder="1" applyAlignment="1">
      <alignment horizontal="right" vertical="top" wrapText="1"/>
    </xf>
    <xf numFmtId="0" fontId="6" fillId="0" borderId="13" xfId="0" applyFont="1" applyBorder="1" applyAlignment="1">
      <alignment horizontal="left" vertical="top" wrapText="1"/>
    </xf>
    <xf numFmtId="0" fontId="10" fillId="6" borderId="13" xfId="0" applyFont="1" applyFill="1" applyBorder="1" applyAlignment="1">
      <alignment horizontal="left" vertical="top" wrapText="1"/>
    </xf>
    <xf numFmtId="0" fontId="10" fillId="6" borderId="13" xfId="0" applyFont="1" applyFill="1" applyBorder="1" applyAlignment="1">
      <alignment horizontal="right" vertical="top" wrapText="1"/>
    </xf>
    <xf numFmtId="0" fontId="10" fillId="6" borderId="0" xfId="13" applyFont="1" applyFill="1" applyAlignment="1">
      <alignment horizontal="center" vertical="top" wrapText="1"/>
    </xf>
    <xf numFmtId="4" fontId="0" fillId="0" borderId="0" xfId="0" applyNumberFormat="1"/>
    <xf numFmtId="0" fontId="48" fillId="0" borderId="0" xfId="0" applyFont="1" applyAlignment="1">
      <alignment horizontal="left" vertical="top" wrapText="1"/>
    </xf>
    <xf numFmtId="0" fontId="49" fillId="0" borderId="0" xfId="0" applyFont="1" applyAlignment="1">
      <alignment horizontal="left" vertical="top" wrapText="1"/>
    </xf>
    <xf numFmtId="0" fontId="5" fillId="2" borderId="0" xfId="0" applyFont="1" applyFill="1" applyAlignment="1">
      <alignment horizontal="right" vertical="top" wrapText="1"/>
    </xf>
    <xf numFmtId="164" fontId="9" fillId="0" borderId="0" xfId="0" applyNumberFormat="1" applyFont="1" applyAlignment="1">
      <alignment horizontal="right" vertical="top" wrapText="1"/>
    </xf>
    <xf numFmtId="164" fontId="21" fillId="0" borderId="0" xfId="0" applyNumberFormat="1" applyFont="1" applyAlignment="1">
      <alignment horizontal="right" vertical="top" wrapText="1"/>
    </xf>
    <xf numFmtId="164" fontId="15" fillId="0" borderId="0" xfId="0" applyNumberFormat="1" applyFont="1" applyAlignment="1">
      <alignment horizontal="right" vertical="top" wrapText="1"/>
    </xf>
    <xf numFmtId="0" fontId="53" fillId="6" borderId="0" xfId="0" applyFont="1" applyFill="1" applyAlignment="1">
      <alignment vertical="top" wrapText="1"/>
    </xf>
    <xf numFmtId="0" fontId="10" fillId="6" borderId="0" xfId="0" applyFont="1" applyFill="1" applyAlignment="1">
      <alignment vertical="top" wrapText="1"/>
    </xf>
    <xf numFmtId="0" fontId="11" fillId="0" borderId="0" xfId="0" applyFont="1" applyAlignment="1">
      <alignment vertical="top"/>
    </xf>
    <xf numFmtId="43" fontId="10" fillId="6" borderId="0" xfId="10" applyFont="1" applyFill="1" applyAlignment="1">
      <alignment horizontal="center" vertical="top" wrapText="1"/>
    </xf>
    <xf numFmtId="0" fontId="29" fillId="0" borderId="11" xfId="0" applyFont="1" applyBorder="1" applyAlignment="1">
      <alignment vertical="center"/>
    </xf>
    <xf numFmtId="0" fontId="25" fillId="0" borderId="10" xfId="1" applyBorder="1" applyProtection="1">
      <protection locked="0"/>
    </xf>
    <xf numFmtId="0" fontId="34" fillId="0" borderId="8" xfId="14" applyFont="1" applyBorder="1" applyAlignment="1" applyProtection="1">
      <alignment vertical="center"/>
      <protection locked="0"/>
    </xf>
    <xf numFmtId="0" fontId="3" fillId="15" borderId="13" xfId="0" applyFont="1" applyFill="1" applyBorder="1" applyAlignment="1">
      <alignment horizontal="left" vertical="top" wrapText="1"/>
    </xf>
    <xf numFmtId="0" fontId="5" fillId="15" borderId="13" xfId="0" applyFont="1" applyFill="1" applyBorder="1" applyAlignment="1">
      <alignment horizontal="right" vertical="top" wrapText="1"/>
    </xf>
    <xf numFmtId="0" fontId="4" fillId="15" borderId="13" xfId="0" applyFont="1" applyFill="1" applyBorder="1" applyAlignment="1">
      <alignment horizontal="center" vertical="top" wrapText="1"/>
    </xf>
    <xf numFmtId="0" fontId="6" fillId="15" borderId="13" xfId="0" applyFont="1" applyFill="1" applyBorder="1" applyAlignment="1">
      <alignment horizontal="left" vertical="top" wrapText="1"/>
    </xf>
    <xf numFmtId="4" fontId="8" fillId="15" borderId="13" xfId="0" applyNumberFormat="1" applyFont="1" applyFill="1" applyBorder="1" applyAlignment="1">
      <alignment horizontal="right" vertical="top" wrapText="1"/>
    </xf>
    <xf numFmtId="164" fontId="9" fillId="15" borderId="13" xfId="0" applyNumberFormat="1" applyFont="1" applyFill="1" applyBorder="1" applyAlignment="1">
      <alignment horizontal="right" vertical="top" wrapText="1"/>
    </xf>
    <xf numFmtId="0" fontId="0" fillId="0" borderId="119" xfId="0" applyBorder="1"/>
    <xf numFmtId="43" fontId="0" fillId="0" borderId="41" xfId="10" applyFont="1" applyBorder="1"/>
    <xf numFmtId="0" fontId="47" fillId="0" borderId="95" xfId="13" applyFont="1" applyBorder="1"/>
    <xf numFmtId="0" fontId="45" fillId="0" borderId="24" xfId="13" applyFont="1" applyBorder="1"/>
    <xf numFmtId="4" fontId="59" fillId="15" borderId="13" xfId="0" applyNumberFormat="1" applyFont="1" applyFill="1" applyBorder="1" applyAlignment="1">
      <alignment horizontal="right" vertical="top" wrapText="1"/>
    </xf>
    <xf numFmtId="43" fontId="25" fillId="0" borderId="117" xfId="10" applyFont="1" applyFill="1" applyBorder="1" applyAlignment="1">
      <alignment horizontal="center" vertical="center" wrapText="1"/>
    </xf>
    <xf numFmtId="43" fontId="45" fillId="0" borderId="0" xfId="10" applyFont="1" applyAlignment="1">
      <alignment horizontal="center" vertical="center"/>
    </xf>
    <xf numFmtId="43" fontId="49" fillId="0" borderId="41" xfId="10" applyFont="1" applyBorder="1" applyAlignment="1">
      <alignment horizontal="left" vertical="top" wrapText="1"/>
    </xf>
    <xf numFmtId="43" fontId="25" fillId="0" borderId="0" xfId="10" applyFont="1" applyFill="1" applyBorder="1" applyAlignment="1">
      <alignment horizontal="center" vertical="center" wrapText="1"/>
    </xf>
    <xf numFmtId="43" fontId="5" fillId="15" borderId="13" xfId="10" applyFont="1" applyFill="1" applyBorder="1" applyAlignment="1">
      <alignment horizontal="right" vertical="top" wrapText="1"/>
    </xf>
    <xf numFmtId="43" fontId="7" fillId="15" borderId="13" xfId="10" applyFont="1" applyFill="1" applyBorder="1" applyAlignment="1">
      <alignment horizontal="right" vertical="top" wrapText="1"/>
    </xf>
    <xf numFmtId="43" fontId="19" fillId="0" borderId="13" xfId="10" applyFont="1" applyBorder="1" applyAlignment="1">
      <alignment horizontal="right" vertical="top" wrapText="1"/>
    </xf>
    <xf numFmtId="43" fontId="13" fillId="0" borderId="13" xfId="10" applyFont="1" applyBorder="1" applyAlignment="1">
      <alignment horizontal="right" vertical="top" wrapText="1"/>
    </xf>
    <xf numFmtId="43" fontId="16" fillId="6" borderId="0" xfId="10" applyFont="1" applyFill="1" applyAlignment="1">
      <alignment vertical="top" wrapText="1"/>
    </xf>
    <xf numFmtId="43" fontId="35" fillId="0" borderId="0" xfId="10" applyFont="1" applyAlignment="1">
      <alignment horizontal="left" vertical="center"/>
    </xf>
    <xf numFmtId="43" fontId="0" fillId="0" borderId="0" xfId="10" applyFont="1"/>
    <xf numFmtId="17" fontId="0" fillId="0" borderId="13" xfId="0" applyNumberFormat="1" applyBorder="1" applyAlignment="1">
      <alignment horizontal="center" vertical="center"/>
    </xf>
    <xf numFmtId="0" fontId="0" fillId="0" borderId="13" xfId="0" applyBorder="1" applyAlignment="1">
      <alignment horizontal="center" vertical="center"/>
    </xf>
    <xf numFmtId="10" fontId="60" fillId="0" borderId="0" xfId="0" applyNumberFormat="1" applyFont="1" applyAlignment="1">
      <alignment horizontal="center" vertical="center"/>
    </xf>
    <xf numFmtId="10" fontId="2" fillId="0" borderId="13" xfId="0" applyNumberFormat="1" applyFont="1" applyBorder="1" applyAlignment="1">
      <alignment horizontal="right" vertical="top" wrapText="1"/>
    </xf>
    <xf numFmtId="10" fontId="61" fillId="0" borderId="0" xfId="0" applyNumberFormat="1" applyFont="1" applyAlignment="1">
      <alignment horizontal="right" vertical="top" wrapText="1"/>
    </xf>
    <xf numFmtId="10" fontId="2" fillId="0" borderId="0" xfId="0" applyNumberFormat="1" applyFont="1" applyAlignment="1">
      <alignment horizontal="right" vertical="top" wrapText="1"/>
    </xf>
    <xf numFmtId="44" fontId="6" fillId="0" borderId="13" xfId="15" applyFont="1" applyBorder="1" applyAlignment="1">
      <alignment horizontal="right" vertical="top" wrapText="1"/>
    </xf>
    <xf numFmtId="44" fontId="11" fillId="17" borderId="2" xfId="15" applyFont="1" applyFill="1" applyBorder="1" applyAlignment="1">
      <alignment horizontal="right" vertical="top" wrapText="1"/>
    </xf>
    <xf numFmtId="44" fontId="6" fillId="17" borderId="122" xfId="15" applyFont="1" applyFill="1" applyBorder="1" applyAlignment="1">
      <alignment horizontal="right" vertical="top" wrapText="1"/>
    </xf>
    <xf numFmtId="10" fontId="62" fillId="0" borderId="123" xfId="0" applyNumberFormat="1" applyFont="1" applyBorder="1" applyAlignment="1">
      <alignment horizontal="right" vertical="top" wrapText="1"/>
    </xf>
    <xf numFmtId="10" fontId="62" fillId="0" borderId="0" xfId="0" applyNumberFormat="1" applyFont="1" applyAlignment="1">
      <alignment horizontal="right" vertical="top" wrapText="1"/>
    </xf>
    <xf numFmtId="10" fontId="6" fillId="0" borderId="122" xfId="0" applyNumberFormat="1" applyFont="1" applyBorder="1" applyAlignment="1">
      <alignment horizontal="right" vertical="top" wrapText="1"/>
    </xf>
    <xf numFmtId="44" fontId="6" fillId="17" borderId="1" xfId="15" applyFont="1" applyFill="1" applyBorder="1" applyAlignment="1">
      <alignment horizontal="right" vertical="top" wrapText="1"/>
    </xf>
    <xf numFmtId="44" fontId="62" fillId="17" borderId="120" xfId="15" applyFont="1" applyFill="1" applyBorder="1" applyAlignment="1">
      <alignment horizontal="right" vertical="top" wrapText="1"/>
    </xf>
    <xf numFmtId="44" fontId="62" fillId="17" borderId="1" xfId="15" applyFont="1" applyFill="1" applyBorder="1" applyAlignment="1">
      <alignment horizontal="right" vertical="top" wrapText="1"/>
    </xf>
    <xf numFmtId="44" fontId="62" fillId="17" borderId="2" xfId="15" applyFont="1" applyFill="1" applyBorder="1" applyAlignment="1">
      <alignment horizontal="right" vertical="top" wrapText="1"/>
    </xf>
    <xf numFmtId="44" fontId="6" fillId="17" borderId="120" xfId="15" applyFont="1" applyFill="1" applyBorder="1" applyAlignment="1">
      <alignment horizontal="right" vertical="top" wrapText="1"/>
    </xf>
    <xf numFmtId="0" fontId="6" fillId="0" borderId="61" xfId="0" applyFont="1" applyBorder="1" applyAlignment="1">
      <alignment horizontal="left" vertical="top" wrapText="1"/>
    </xf>
    <xf numFmtId="44" fontId="6" fillId="0" borderId="61" xfId="15" applyFont="1" applyBorder="1" applyAlignment="1">
      <alignment horizontal="right" vertical="top" wrapText="1"/>
    </xf>
    <xf numFmtId="44" fontId="6" fillId="17" borderId="124" xfId="15" applyFont="1" applyFill="1" applyBorder="1" applyAlignment="1">
      <alignment horizontal="right" vertical="top" wrapText="1"/>
    </xf>
    <xf numFmtId="44" fontId="6" fillId="17" borderId="125" xfId="15" applyFont="1" applyFill="1" applyBorder="1" applyAlignment="1">
      <alignment horizontal="right" vertical="top" wrapText="1"/>
    </xf>
    <xf numFmtId="10" fontId="10" fillId="6" borderId="13" xfId="0" applyNumberFormat="1" applyFont="1" applyFill="1" applyBorder="1" applyAlignment="1">
      <alignment horizontal="right" vertical="top" wrapText="1"/>
    </xf>
    <xf numFmtId="44" fontId="10" fillId="6" borderId="13" xfId="0" applyNumberFormat="1" applyFont="1" applyFill="1" applyBorder="1" applyAlignment="1">
      <alignment horizontal="right" vertical="top" wrapText="1"/>
    </xf>
    <xf numFmtId="0" fontId="60" fillId="0" borderId="0" xfId="0" applyFont="1"/>
    <xf numFmtId="44" fontId="60" fillId="0" borderId="0" xfId="15" applyFont="1"/>
    <xf numFmtId="0" fontId="46" fillId="15" borderId="13" xfId="0" applyFont="1" applyFill="1" applyBorder="1" applyAlignment="1">
      <alignment horizontal="left" vertical="top" wrapText="1"/>
    </xf>
    <xf numFmtId="0" fontId="52" fillId="0" borderId="13" xfId="0" applyFont="1" applyBorder="1" applyAlignment="1">
      <alignment horizontal="left" vertical="top" wrapText="1"/>
    </xf>
    <xf numFmtId="0" fontId="50" fillId="0" borderId="25" xfId="0" applyFont="1" applyBorder="1" applyAlignment="1">
      <alignment horizontal="center" vertical="center"/>
    </xf>
    <xf numFmtId="0" fontId="50" fillId="0" borderId="14"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15" xfId="0" applyFont="1" applyBorder="1" applyAlignment="1">
      <alignment horizontal="center" vertical="center"/>
    </xf>
    <xf numFmtId="0" fontId="50" fillId="0" borderId="22" xfId="0" applyFont="1" applyBorder="1" applyAlignment="1">
      <alignment horizontal="center" vertical="center"/>
    </xf>
    <xf numFmtId="0" fontId="51" fillId="0" borderId="25" xfId="0" applyFont="1" applyBorder="1" applyAlignment="1">
      <alignment horizontal="left" vertical="top" wrapText="1"/>
    </xf>
    <xf numFmtId="0" fontId="51" fillId="0" borderId="14" xfId="0" applyFont="1" applyBorder="1" applyAlignment="1">
      <alignment horizontal="left" vertical="top" wrapText="1"/>
    </xf>
    <xf numFmtId="0" fontId="49" fillId="0" borderId="118" xfId="0" applyFont="1" applyBorder="1" applyAlignment="1">
      <alignment horizontal="left" vertical="top" wrapText="1"/>
    </xf>
    <xf numFmtId="0" fontId="49" fillId="0" borderId="0" xfId="0" applyFont="1" applyAlignment="1">
      <alignment horizontal="left" vertical="top" wrapText="1"/>
    </xf>
    <xf numFmtId="0" fontId="49" fillId="0" borderId="0" xfId="13" applyFont="1" applyAlignment="1">
      <alignment horizontal="left" vertical="top"/>
    </xf>
    <xf numFmtId="0" fontId="49" fillId="0" borderId="28" xfId="13" applyFont="1" applyBorder="1" applyAlignment="1">
      <alignment horizontal="left" vertical="top"/>
    </xf>
    <xf numFmtId="0" fontId="34" fillId="0" borderId="8" xfId="14" applyFont="1" applyBorder="1" applyAlignment="1" applyProtection="1">
      <alignment horizontal="center" vertical="center"/>
      <protection locked="0"/>
    </xf>
    <xf numFmtId="0" fontId="46" fillId="6" borderId="119" xfId="13" applyFont="1" applyFill="1" applyBorder="1" applyAlignment="1">
      <alignment horizontal="center" wrapText="1"/>
    </xf>
    <xf numFmtId="0" fontId="46" fillId="6" borderId="41" xfId="13" applyFont="1" applyFill="1" applyBorder="1" applyAlignment="1">
      <alignment horizontal="center" wrapText="1"/>
    </xf>
    <xf numFmtId="0" fontId="46" fillId="6" borderId="95" xfId="13" applyFont="1" applyFill="1" applyBorder="1" applyAlignment="1">
      <alignment horizontal="center" wrapText="1"/>
    </xf>
    <xf numFmtId="0" fontId="53" fillId="6" borderId="0" xfId="0" applyFont="1" applyFill="1" applyAlignment="1">
      <alignment horizontal="left" vertical="top" wrapText="1"/>
    </xf>
    <xf numFmtId="44" fontId="53" fillId="6" borderId="0" xfId="11" applyFont="1" applyFill="1" applyAlignment="1">
      <alignment horizontal="center" vertical="top" wrapText="1"/>
    </xf>
    <xf numFmtId="0" fontId="29" fillId="0" borderId="11" xfId="0" applyFont="1" applyBorder="1" applyAlignment="1">
      <alignment horizontal="center" vertical="center"/>
    </xf>
    <xf numFmtId="0" fontId="25" fillId="0" borderId="10" xfId="1" applyBorder="1" applyAlignment="1" applyProtection="1">
      <alignment horizontal="center"/>
      <protection locked="0"/>
    </xf>
    <xf numFmtId="0" fontId="10" fillId="6" borderId="0" xfId="0" applyFont="1" applyFill="1" applyAlignment="1">
      <alignment horizontal="right" vertical="top" wrapText="1"/>
    </xf>
    <xf numFmtId="0" fontId="55" fillId="6" borderId="0" xfId="0" applyFont="1" applyFill="1" applyAlignment="1">
      <alignment horizontal="left" vertical="top" wrapText="1"/>
    </xf>
    <xf numFmtId="0" fontId="55" fillId="6" borderId="0" xfId="0" applyFont="1" applyFill="1" applyAlignment="1">
      <alignment horizontal="right" vertical="top" wrapText="1"/>
    </xf>
    <xf numFmtId="4" fontId="55" fillId="6" borderId="0" xfId="0" applyNumberFormat="1" applyFont="1" applyFill="1" applyAlignment="1">
      <alignment horizontal="right" vertical="top" wrapText="1"/>
    </xf>
    <xf numFmtId="0" fontId="45" fillId="0" borderId="15" xfId="0" applyFont="1" applyBorder="1" applyAlignment="1">
      <alignment horizontal="center" vertical="center"/>
    </xf>
    <xf numFmtId="0" fontId="46" fillId="0" borderId="0" xfId="0" applyFont="1" applyAlignment="1">
      <alignment horizontal="left" vertical="top" wrapText="1"/>
    </xf>
    <xf numFmtId="0" fontId="48" fillId="0" borderId="15" xfId="0" applyFont="1" applyBorder="1" applyAlignment="1">
      <alignment horizontal="left" vertical="top" wrapText="1"/>
    </xf>
    <xf numFmtId="0" fontId="0" fillId="0" borderId="119" xfId="0" applyBorder="1" applyAlignment="1">
      <alignment horizontal="center" vertical="center"/>
    </xf>
    <xf numFmtId="0" fontId="0" fillId="0" borderId="95" xfId="0" applyBorder="1" applyAlignment="1">
      <alignment horizontal="center" vertical="center"/>
    </xf>
    <xf numFmtId="0" fontId="53" fillId="6" borderId="121" xfId="0" applyFont="1" applyFill="1" applyBorder="1" applyAlignment="1">
      <alignment horizontal="left" vertical="center" wrapText="1"/>
    </xf>
    <xf numFmtId="0" fontId="53" fillId="6" borderId="0" xfId="0" applyFont="1" applyFill="1" applyAlignment="1">
      <alignment horizontal="left" vertical="center" wrapText="1"/>
    </xf>
    <xf numFmtId="44" fontId="53" fillId="6" borderId="121" xfId="11" applyFont="1" applyFill="1" applyBorder="1" applyAlignment="1">
      <alignment horizontal="center" vertical="top" wrapText="1"/>
    </xf>
    <xf numFmtId="0" fontId="10" fillId="6" borderId="0" xfId="0" applyFont="1" applyFill="1" applyAlignment="1">
      <alignment horizontal="left" vertical="top" wrapText="1"/>
    </xf>
    <xf numFmtId="4" fontId="10" fillId="6" borderId="0" xfId="0" applyNumberFormat="1" applyFont="1" applyFill="1" applyAlignment="1">
      <alignment horizontal="right" vertical="top" wrapText="1"/>
    </xf>
    <xf numFmtId="0" fontId="10" fillId="0" borderId="117" xfId="0" applyFont="1" applyBorder="1" applyAlignment="1">
      <alignment horizontal="right" vertical="center" wrapText="1"/>
    </xf>
    <xf numFmtId="170" fontId="25" fillId="0" borderId="117" xfId="12" applyFont="1" applyFill="1" applyBorder="1" applyAlignment="1">
      <alignment horizontal="center" vertical="center" wrapText="1"/>
    </xf>
    <xf numFmtId="170" fontId="10" fillId="0" borderId="117" xfId="12" applyFont="1" applyFill="1" applyBorder="1" applyAlignment="1">
      <alignment horizontal="center" vertical="center" wrapText="1"/>
    </xf>
    <xf numFmtId="0" fontId="10" fillId="6" borderId="13" xfId="0" applyFont="1" applyFill="1" applyBorder="1" applyAlignment="1">
      <alignment horizontal="left" vertical="top" wrapText="1"/>
    </xf>
    <xf numFmtId="0" fontId="58" fillId="0" borderId="0" xfId="13" applyFont="1" applyAlignment="1">
      <alignment horizontal="left" vertical="top" wrapText="1"/>
    </xf>
    <xf numFmtId="0" fontId="58" fillId="6" borderId="0" xfId="13" applyFont="1" applyFill="1" applyAlignment="1">
      <alignment horizontal="center" vertical="top" wrapText="1"/>
    </xf>
    <xf numFmtId="0" fontId="58" fillId="0" borderId="0" xfId="13" applyFont="1"/>
    <xf numFmtId="0" fontId="45" fillId="0" borderId="14" xfId="13" applyFont="1" applyBorder="1" applyAlignment="1">
      <alignment horizontal="left"/>
    </xf>
    <xf numFmtId="0" fontId="45" fillId="0" borderId="24" xfId="13" applyFont="1" applyBorder="1" applyAlignment="1">
      <alignment horizontal="left"/>
    </xf>
    <xf numFmtId="0" fontId="56" fillId="0" borderId="118" xfId="0" applyFont="1" applyBorder="1" applyAlignment="1">
      <alignment horizontal="left" vertical="top" wrapText="1"/>
    </xf>
    <xf numFmtId="0" fontId="56" fillId="0" borderId="23" xfId="0" applyFont="1" applyBorder="1" applyAlignment="1">
      <alignment horizontal="left" vertical="top" wrapText="1"/>
    </xf>
    <xf numFmtId="0" fontId="56" fillId="0" borderId="0" xfId="0" applyFont="1" applyAlignment="1">
      <alignment horizontal="left" vertical="top" wrapText="1"/>
    </xf>
    <xf numFmtId="0" fontId="56" fillId="0" borderId="15" xfId="0" applyFont="1" applyBorder="1" applyAlignment="1">
      <alignment horizontal="left" vertical="top" wrapText="1"/>
    </xf>
    <xf numFmtId="0" fontId="57" fillId="0" borderId="0" xfId="13" applyFont="1" applyAlignment="1">
      <alignment horizontal="center" vertical="center"/>
    </xf>
    <xf numFmtId="0" fontId="57" fillId="0" borderId="28" xfId="13" applyFont="1" applyBorder="1" applyAlignment="1">
      <alignment horizontal="center" vertical="center"/>
    </xf>
    <xf numFmtId="0" fontId="57" fillId="0" borderId="15" xfId="13" applyFont="1" applyBorder="1" applyAlignment="1">
      <alignment horizontal="center" vertical="center"/>
    </xf>
    <xf numFmtId="0" fontId="57" fillId="0" borderId="22" xfId="13" applyFont="1" applyBorder="1" applyAlignment="1">
      <alignment horizontal="center" vertical="center"/>
    </xf>
    <xf numFmtId="0" fontId="2" fillId="0" borderId="13" xfId="0" applyFont="1" applyBorder="1" applyAlignment="1">
      <alignment horizontal="center" wrapText="1"/>
    </xf>
    <xf numFmtId="0" fontId="0" fillId="0" borderId="13" xfId="0" applyBorder="1"/>
    <xf numFmtId="2" fontId="25" fillId="9" borderId="27" xfId="8" applyNumberFormat="1" applyFont="1" applyFill="1" applyBorder="1" applyAlignment="1" applyProtection="1">
      <alignment horizontal="left"/>
      <protection locked="0"/>
    </xf>
    <xf numFmtId="0" fontId="27" fillId="9" borderId="10" xfId="2" applyFont="1" applyFill="1" applyBorder="1" applyProtection="1">
      <protection locked="0"/>
    </xf>
    <xf numFmtId="0" fontId="27" fillId="9" borderId="26" xfId="2" applyFont="1" applyFill="1" applyBorder="1" applyProtection="1">
      <protection locked="0"/>
    </xf>
    <xf numFmtId="0" fontId="27" fillId="0" borderId="10" xfId="2" applyFont="1" applyBorder="1" applyProtection="1">
      <protection locked="0"/>
    </xf>
    <xf numFmtId="0" fontId="27" fillId="0" borderId="26" xfId="2" applyFont="1" applyBorder="1" applyProtection="1">
      <protection locked="0"/>
    </xf>
    <xf numFmtId="2" fontId="25" fillId="0" borderId="14" xfId="6" applyNumberFormat="1" applyBorder="1" applyAlignment="1">
      <alignment horizontal="center" vertical="center" wrapText="1"/>
    </xf>
    <xf numFmtId="0" fontId="27" fillId="0" borderId="14" xfId="2" applyFont="1" applyBorder="1" applyAlignment="1">
      <alignment wrapText="1"/>
    </xf>
    <xf numFmtId="0" fontId="27" fillId="0" borderId="24" xfId="2" applyFont="1" applyBorder="1" applyAlignment="1">
      <alignment wrapText="1"/>
    </xf>
    <xf numFmtId="0" fontId="27" fillId="0" borderId="0" xfId="2" applyFont="1" applyAlignment="1">
      <alignment wrapText="1"/>
    </xf>
    <xf numFmtId="0" fontId="27" fillId="0" borderId="28" xfId="2" applyFont="1" applyBorder="1" applyAlignment="1">
      <alignment wrapText="1"/>
    </xf>
    <xf numFmtId="0" fontId="27" fillId="0" borderId="23" xfId="2" applyFont="1" applyBorder="1" applyAlignment="1">
      <alignment wrapText="1"/>
    </xf>
    <xf numFmtId="0" fontId="27" fillId="0" borderId="15" xfId="2" applyFont="1" applyBorder="1" applyAlignment="1">
      <alignment wrapText="1"/>
    </xf>
    <xf numFmtId="0" fontId="27" fillId="0" borderId="22" xfId="2" applyFont="1" applyBorder="1" applyAlignment="1">
      <alignment wrapText="1"/>
    </xf>
    <xf numFmtId="0" fontId="28" fillId="0" borderId="33" xfId="6" applyFont="1" applyBorder="1" applyAlignment="1">
      <alignment horizontal="left" vertical="center" wrapText="1"/>
    </xf>
    <xf numFmtId="0" fontId="28" fillId="0" borderId="6" xfId="6" applyFont="1" applyBorder="1" applyAlignment="1">
      <alignment horizontal="left" vertical="center" wrapText="1"/>
    </xf>
    <xf numFmtId="0" fontId="28" fillId="0" borderId="32" xfId="6" applyFont="1" applyBorder="1" applyAlignment="1">
      <alignment horizontal="left" vertical="center" wrapText="1"/>
    </xf>
    <xf numFmtId="0" fontId="28" fillId="0" borderId="27" xfId="1" applyFont="1" applyBorder="1" applyAlignment="1">
      <alignment horizontal="center" wrapText="1"/>
    </xf>
    <xf numFmtId="0" fontId="31" fillId="0" borderId="10" xfId="2" applyFont="1" applyBorder="1" applyAlignment="1">
      <alignment horizontal="center" wrapText="1"/>
    </xf>
    <xf numFmtId="0" fontId="31" fillId="0" borderId="34" xfId="2" applyFont="1" applyBorder="1" applyAlignment="1">
      <alignment horizontal="center" wrapText="1"/>
    </xf>
    <xf numFmtId="0" fontId="28" fillId="0" borderId="60" xfId="4" applyFont="1" applyBorder="1" applyAlignment="1" applyProtection="1">
      <alignment horizontal="center" vertical="center" wrapText="1"/>
      <protection hidden="1"/>
    </xf>
    <xf numFmtId="0" fontId="28" fillId="0" borderId="59" xfId="4" applyFont="1" applyBorder="1" applyAlignment="1" applyProtection="1">
      <alignment horizontal="center" vertical="center" wrapText="1"/>
      <protection hidden="1"/>
    </xf>
    <xf numFmtId="14" fontId="28" fillId="0" borderId="57" xfId="4" applyNumberFormat="1" applyFont="1" applyBorder="1" applyAlignment="1" applyProtection="1">
      <alignment horizontal="center" vertical="center" wrapText="1"/>
      <protection hidden="1"/>
    </xf>
    <xf numFmtId="0" fontId="27" fillId="0" borderId="56" xfId="2" applyFont="1" applyBorder="1" applyAlignment="1">
      <alignment horizontal="center" vertical="center" wrapText="1"/>
    </xf>
    <xf numFmtId="2" fontId="28" fillId="0" borderId="31" xfId="6" applyNumberFormat="1" applyFont="1" applyBorder="1" applyAlignment="1">
      <alignment horizontal="center" vertical="center"/>
    </xf>
    <xf numFmtId="0" fontId="27" fillId="0" borderId="29" xfId="2" applyFont="1" applyBorder="1" applyAlignment="1">
      <alignment horizontal="center" vertical="center"/>
    </xf>
    <xf numFmtId="10" fontId="28" fillId="0" borderId="31" xfId="7" applyNumberFormat="1" applyFont="1" applyFill="1" applyBorder="1" applyAlignment="1" applyProtection="1">
      <alignment horizontal="center" vertical="center"/>
    </xf>
    <xf numFmtId="0" fontId="29" fillId="8" borderId="62" xfId="2" applyFont="1" applyFill="1" applyBorder="1" applyAlignment="1">
      <alignment horizontal="center" vertical="center" wrapText="1"/>
    </xf>
    <xf numFmtId="0" fontId="29" fillId="8" borderId="60" xfId="2" applyFont="1" applyFill="1" applyBorder="1" applyAlignment="1">
      <alignment horizontal="center" vertical="center" wrapText="1"/>
    </xf>
    <xf numFmtId="0" fontId="29" fillId="8" borderId="59" xfId="2" applyFont="1" applyFill="1" applyBorder="1" applyAlignment="1">
      <alignment horizontal="center" vertical="center" wrapText="1"/>
    </xf>
    <xf numFmtId="0" fontId="28" fillId="12" borderId="23" xfId="1" applyFont="1" applyFill="1" applyBorder="1" applyAlignment="1">
      <alignment horizontal="center"/>
    </xf>
    <xf numFmtId="0" fontId="28" fillId="12" borderId="22" xfId="1" applyFont="1" applyFill="1" applyBorder="1" applyAlignment="1">
      <alignment horizontal="center"/>
    </xf>
    <xf numFmtId="0" fontId="30" fillId="0" borderId="0" xfId="1" applyFont="1" applyAlignment="1">
      <alignment horizontal="center" vertical="center" wrapText="1"/>
    </xf>
    <xf numFmtId="14" fontId="28" fillId="0" borderId="0" xfId="4" applyNumberFormat="1" applyFont="1" applyAlignment="1" applyProtection="1">
      <alignment horizontal="center" vertical="center" wrapText="1"/>
      <protection hidden="1"/>
    </xf>
    <xf numFmtId="14" fontId="28" fillId="0" borderId="51" xfId="4" applyNumberFormat="1" applyFont="1" applyBorder="1" applyAlignment="1" applyProtection="1">
      <alignment horizontal="center" vertical="center" wrapText="1"/>
      <protection hidden="1"/>
    </xf>
    <xf numFmtId="14" fontId="28" fillId="0" borderId="47" xfId="4" applyNumberFormat="1" applyFont="1" applyBorder="1" applyAlignment="1" applyProtection="1">
      <alignment horizontal="center" vertical="center" wrapText="1"/>
      <protection hidden="1"/>
    </xf>
    <xf numFmtId="14" fontId="28" fillId="0" borderId="50" xfId="4" applyNumberFormat="1" applyFont="1" applyBorder="1" applyAlignment="1" applyProtection="1">
      <alignment horizontal="center" vertical="center" wrapText="1"/>
      <protection hidden="1"/>
    </xf>
    <xf numFmtId="14" fontId="28" fillId="0" borderId="46" xfId="4" applyNumberFormat="1" applyFont="1" applyBorder="1" applyAlignment="1" applyProtection="1">
      <alignment horizontal="center" vertical="center" wrapText="1"/>
      <protection hidden="1"/>
    </xf>
    <xf numFmtId="14" fontId="28" fillId="0" borderId="52" xfId="4" applyNumberFormat="1" applyFont="1" applyBorder="1" applyAlignment="1" applyProtection="1">
      <alignment horizontal="center" vertical="center" textRotation="180" wrapText="1"/>
      <protection hidden="1"/>
    </xf>
    <xf numFmtId="0" fontId="25" fillId="8" borderId="8" xfId="1" applyFill="1" applyBorder="1" applyAlignment="1" applyProtection="1">
      <alignment horizontal="center"/>
      <protection locked="0"/>
    </xf>
    <xf numFmtId="0" fontId="25" fillId="8" borderId="4" xfId="1" applyFill="1" applyBorder="1" applyAlignment="1" applyProtection="1">
      <alignment horizontal="center"/>
      <protection locked="0"/>
    </xf>
    <xf numFmtId="0" fontId="28" fillId="0" borderId="11" xfId="1" applyFont="1" applyBorder="1" applyAlignment="1">
      <alignment horizontal="center"/>
    </xf>
    <xf numFmtId="0" fontId="28" fillId="11" borderId="25" xfId="1" applyFont="1" applyFill="1" applyBorder="1" applyAlignment="1">
      <alignment horizontal="left" wrapText="1"/>
    </xf>
    <xf numFmtId="0" fontId="28" fillId="11" borderId="14" xfId="1" applyFont="1" applyFill="1" applyBorder="1" applyAlignment="1">
      <alignment horizontal="left" wrapText="1"/>
    </xf>
    <xf numFmtId="0" fontId="28" fillId="11" borderId="24" xfId="1" applyFont="1" applyFill="1" applyBorder="1" applyAlignment="1">
      <alignment horizontal="left" wrapText="1"/>
    </xf>
    <xf numFmtId="0" fontId="28" fillId="11" borderId="23" xfId="1" applyFont="1" applyFill="1" applyBorder="1" applyAlignment="1">
      <alignment horizontal="left" wrapText="1"/>
    </xf>
    <xf numFmtId="0" fontId="28" fillId="11" borderId="15" xfId="1" applyFont="1" applyFill="1" applyBorder="1" applyAlignment="1">
      <alignment horizontal="left" wrapText="1"/>
    </xf>
    <xf numFmtId="0" fontId="28" fillId="11" borderId="22" xfId="1" applyFont="1" applyFill="1" applyBorder="1" applyAlignment="1">
      <alignment horizontal="left" wrapText="1"/>
    </xf>
    <xf numFmtId="0" fontId="25" fillId="0" borderId="14" xfId="4" applyBorder="1" applyAlignment="1">
      <alignment horizontal="center"/>
    </xf>
    <xf numFmtId="14" fontId="25" fillId="9" borderId="15" xfId="5" applyNumberFormat="1" applyFont="1" applyFill="1" applyBorder="1" applyAlignment="1" applyProtection="1">
      <alignment horizontal="center"/>
      <protection locked="0"/>
    </xf>
    <xf numFmtId="0" fontId="29" fillId="10" borderId="21" xfId="1" applyFont="1" applyFill="1" applyBorder="1" applyAlignment="1">
      <alignment horizontal="center"/>
    </xf>
    <xf numFmtId="0" fontId="29" fillId="10" borderId="20" xfId="1" applyFont="1" applyFill="1" applyBorder="1" applyAlignment="1">
      <alignment horizontal="center"/>
    </xf>
    <xf numFmtId="0" fontId="29" fillId="10" borderId="19" xfId="1" applyFont="1" applyFill="1" applyBorder="1" applyAlignment="1">
      <alignment horizontal="center"/>
    </xf>
    <xf numFmtId="0" fontId="25" fillId="0" borderId="18" xfId="1" applyBorder="1" applyAlignment="1">
      <alignment horizontal="left" vertical="center" wrapText="1"/>
    </xf>
    <xf numFmtId="0" fontId="25" fillId="0" borderId="17" xfId="1" applyBorder="1" applyAlignment="1">
      <alignment horizontal="left" vertical="center" wrapText="1"/>
    </xf>
    <xf numFmtId="0" fontId="25" fillId="0" borderId="16" xfId="1" applyBorder="1" applyAlignment="1">
      <alignment horizontal="left" vertical="center" wrapText="1"/>
    </xf>
    <xf numFmtId="0" fontId="25" fillId="0" borderId="9" xfId="1" applyBorder="1" applyAlignment="1">
      <alignment horizontal="left" vertical="center" wrapText="1"/>
    </xf>
    <xf numFmtId="0" fontId="25" fillId="0" borderId="0" xfId="1" applyAlignment="1">
      <alignment horizontal="left" vertical="center" wrapText="1"/>
    </xf>
    <xf numFmtId="0" fontId="25" fillId="0" borderId="7" xfId="1" applyBorder="1" applyAlignment="1">
      <alignment horizontal="left" vertical="center" wrapText="1"/>
    </xf>
    <xf numFmtId="0" fontId="25" fillId="8" borderId="10" xfId="1" applyFill="1" applyBorder="1" applyAlignment="1" applyProtection="1">
      <alignment horizontal="center"/>
      <protection locked="0"/>
    </xf>
    <xf numFmtId="10" fontId="2" fillId="0" borderId="28" xfId="0" applyNumberFormat="1" applyFont="1" applyBorder="1" applyAlignment="1">
      <alignment horizontal="right" vertical="top" wrapText="1"/>
    </xf>
    <xf numFmtId="44" fontId="6" fillId="17" borderId="126" xfId="15" applyFont="1" applyFill="1" applyBorder="1" applyAlignment="1">
      <alignment horizontal="right" vertical="top" wrapText="1"/>
    </xf>
    <xf numFmtId="10" fontId="6" fillId="0" borderId="126" xfId="0" applyNumberFormat="1" applyFont="1" applyBorder="1" applyAlignment="1">
      <alignment horizontal="right" vertical="top" wrapText="1"/>
    </xf>
    <xf numFmtId="44" fontId="6" fillId="17" borderId="127" xfId="15" applyFont="1" applyFill="1" applyBorder="1" applyAlignment="1">
      <alignment horizontal="right" vertical="top" wrapText="1"/>
    </xf>
    <xf numFmtId="44" fontId="62" fillId="17" borderId="127" xfId="15" applyFont="1" applyFill="1" applyBorder="1" applyAlignment="1">
      <alignment horizontal="right" vertical="top" wrapText="1"/>
    </xf>
    <xf numFmtId="44" fontId="6" fillId="17" borderId="128" xfId="15" applyFont="1" applyFill="1" applyBorder="1" applyAlignment="1">
      <alignment horizontal="right" vertical="top" wrapText="1"/>
    </xf>
  </cellXfs>
  <cellStyles count="16">
    <cellStyle name="Moeda" xfId="11" builtinId="4"/>
    <cellStyle name="Moeda 2" xfId="12" xr:uid="{6CDD49C6-E45D-4A3A-BD76-437E4C39363F}"/>
    <cellStyle name="Moeda 3" xfId="15" xr:uid="{5AC771F5-B42C-4D87-BEFA-B11A477A2DB9}"/>
    <cellStyle name="Normal" xfId="0" builtinId="0"/>
    <cellStyle name="Normal 2" xfId="2" xr:uid="{FAB4E0B0-5803-461B-9C13-29D02EC8DB97}"/>
    <cellStyle name="Normal 2_SIGEO Ver_2013A" xfId="4" xr:uid="{87E7D8A8-1403-4ABE-BCBF-18D2DAAC9BC4}"/>
    <cellStyle name="Normal 3" xfId="13" xr:uid="{069CD32E-C8A0-4ADF-B0D1-D9C603B7F1E1}"/>
    <cellStyle name="Normal 4" xfId="3" xr:uid="{4718F79F-772C-4961-A607-9F54AE51A918}"/>
    <cellStyle name="Normal 4 2" xfId="14" xr:uid="{95DF39AD-FF18-41AE-B6C3-2940E04F17EB}"/>
    <cellStyle name="Normal 4 2_SIGEO Ver_2013A" xfId="9" xr:uid="{09088D04-8DBD-4707-AE31-257816BF6982}"/>
    <cellStyle name="Normal_Cálculo BDI conforme TCU" xfId="6" xr:uid="{560B8013-BE7F-4EC1-8973-3451C05CEF53}"/>
    <cellStyle name="Normal_Cálculo BDI conforme TCU_SIGEO Ver_2013A" xfId="1" xr:uid="{A98AB547-948F-47EB-BF7D-DEEB13D70CF2}"/>
    <cellStyle name="Normal_Plan1" xfId="8" xr:uid="{3014D059-FCB2-46B4-8C80-8C2A6D3DC416}"/>
    <cellStyle name="Porcentagem 2" xfId="7" xr:uid="{92E95BE6-6A86-4751-B23A-BF6E7146EA9B}"/>
    <cellStyle name="Vírgula" xfId="10" builtinId="3"/>
    <cellStyle name="Vírgula 2 2" xfId="5" xr:uid="{C520B57A-AC91-4777-A7CC-B17313C800E1}"/>
  </cellStyles>
  <dxfs count="177">
    <dxf>
      <fill>
        <patternFill>
          <bgColor indexed="9"/>
        </patternFill>
      </fill>
    </dxf>
    <dxf>
      <font>
        <b/>
        <i val="0"/>
        <condense val="0"/>
        <extend val="0"/>
        <color indexed="9"/>
      </font>
      <fill>
        <patternFill patternType="solid">
          <bgColor indexed="10"/>
        </patternFill>
      </fill>
    </dxf>
    <dxf>
      <font>
        <b/>
        <i val="0"/>
        <condense val="0"/>
        <extend val="0"/>
        <color indexed="17"/>
      </font>
      <fill>
        <patternFill>
          <bgColor indexed="9"/>
        </patternFill>
      </fill>
    </dxf>
    <dxf>
      <font>
        <b/>
        <i val="0"/>
        <condense val="0"/>
        <extend val="0"/>
        <color indexed="17"/>
      </font>
      <fill>
        <patternFill patternType="none">
          <bgColor indexed="65"/>
        </patternFill>
      </fill>
    </dxf>
    <dxf>
      <font>
        <condense val="0"/>
        <extend val="0"/>
        <color indexed="17"/>
      </font>
    </dxf>
    <dxf>
      <font>
        <condense val="0"/>
        <extend val="0"/>
        <color indexed="10"/>
      </font>
    </dxf>
    <dxf>
      <fill>
        <patternFill>
          <bgColor indexed="43"/>
        </patternFill>
      </fill>
    </dxf>
    <dxf>
      <fill>
        <patternFill>
          <bgColor indexed="9"/>
        </patternFill>
      </fill>
    </dxf>
    <dxf>
      <fill>
        <patternFill>
          <bgColor indexed="43"/>
        </patternFill>
      </fill>
    </dxf>
    <dxf>
      <fill>
        <patternFill>
          <bgColor indexed="9"/>
        </patternFill>
      </fill>
    </dxf>
    <dxf>
      <fill>
        <patternFill>
          <bgColor indexed="9"/>
        </patternFill>
      </fill>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style="hair">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indexed="64"/>
        </left>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hair">
          <color indexed="64"/>
        </right>
        <top style="hair">
          <color indexed="64"/>
        </top>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5"/>
        <color theme="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outline="0">
        <left style="hair">
          <color indexed="64"/>
        </lef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border>
    </dxf>
    <dxf>
      <font>
        <b val="0"/>
        <i val="0"/>
        <strike val="0"/>
        <condense val="0"/>
        <extend val="0"/>
        <outline val="0"/>
        <shadow val="0"/>
        <u val="none"/>
        <vertAlign val="baseline"/>
        <sz val="10"/>
        <color theme="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Arial"/>
        <scheme val="none"/>
      </font>
      <numFmt numFmtId="168"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dxf>
    <dxf>
      <border outline="0">
        <right style="thin">
          <color indexed="64"/>
        </right>
        <top style="thin">
          <color indexed="64"/>
        </top>
        <bottom style="thin">
          <color indexed="64"/>
        </bottom>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s>
  <tableStyles count="1" defaultTableStyle="TableStyleMedium9" defaultPivotStyle="PivotStyleLight16">
    <tableStyle name="CALCULO" pivot="0" count="13" xr9:uid="{3C78A35C-A305-4398-B8E2-0A063CD61F4E}">
      <tableStyleElement type="wholeTable" dxfId="176"/>
      <tableStyleElement type="headerRow" dxfId="175"/>
      <tableStyleElement type="totalRow" dxfId="174"/>
      <tableStyleElement type="firstColumn" dxfId="173"/>
      <tableStyleElement type="lastColumn" dxfId="172"/>
      <tableStyleElement type="firstRowStripe" dxfId="171"/>
      <tableStyleElement type="secondRowStripe" dxfId="170"/>
      <tableStyleElement type="firstColumnStripe" dxfId="169"/>
      <tableStyleElement type="secondColumnStripe" dxfId="168"/>
      <tableStyleElement type="firstHeaderCell" dxfId="167"/>
      <tableStyleElement type="lastHeaderCell" dxfId="166"/>
      <tableStyleElement type="firstTotalCell" dxfId="165"/>
      <tableStyleElement type="lastTotalCell" dxfId="16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6" dropStyle="combo" dx="22" fmlaLink="$O$10:$O$15" fmlaRange="$N$10:$N$15" noThreeD="1" sel="2" val="0"/>
</file>

<file path=xl/ctrlProps/ctrlProp2.xml><?xml version="1.0" encoding="utf-8"?>
<formControlPr xmlns="http://schemas.microsoft.com/office/spreadsheetml/2009/9/main" objectType="CheckBox" fmlaLink="$N$8"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624417" y="5205942"/>
    <xdr:ext cx="10424583" cy="576791"/>
    <xdr:sp macro="" textlink="">
      <xdr:nvSpPr>
        <xdr:cNvPr id="2" name="CaixaDeTexto 1">
          <a:extLst>
            <a:ext uri="{FF2B5EF4-FFF2-40B4-BE49-F238E27FC236}">
              <a16:creationId xmlns:a16="http://schemas.microsoft.com/office/drawing/2014/main" id="{00000000-0008-0000-0300-000002000000}"/>
            </a:ext>
          </a:extLst>
        </xdr:cNvPr>
        <xdr:cNvSpPr txBox="1">
          <a:spLocks noChangeArrowheads="1"/>
        </xdr:cNvSpPr>
      </xdr:nvSpPr>
      <xdr:spPr bwMode="auto">
        <a:xfrm>
          <a:off x="624417" y="5205942"/>
          <a:ext cx="10424583" cy="576791"/>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absoluteAnchor>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5</xdr:col>
          <xdr:colOff>485775</xdr:colOff>
          <xdr:row>11</xdr:row>
          <xdr:rowOff>47625</xdr:rowOff>
        </xdr:to>
        <xdr:sp macro="" textlink="">
          <xdr:nvSpPr>
            <xdr:cNvPr id="1025" name="Drop Down 1" descr="teste"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114300</xdr:colOff>
      <xdr:row>26</xdr:row>
      <xdr:rowOff>66675</xdr:rowOff>
    </xdr:from>
    <xdr:to>
      <xdr:col>3</xdr:col>
      <xdr:colOff>2638425</xdr:colOff>
      <xdr:row>28</xdr:row>
      <xdr:rowOff>114300</xdr:rowOff>
    </xdr:to>
    <xdr:pic>
      <xdr:nvPicPr>
        <xdr:cNvPr id="3" name="Picture 38">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0" y="4772025"/>
          <a:ext cx="1104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19050</xdr:colOff>
          <xdr:row>21</xdr:row>
          <xdr:rowOff>142875</xdr:rowOff>
        </xdr:from>
        <xdr:to>
          <xdr:col>23</xdr:col>
          <xdr:colOff>123825</xdr:colOff>
          <xdr:row>23</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BCBCBC"/>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Mão-de-obra desonerada</a:t>
              </a:r>
            </a:p>
          </xdr:txBody>
        </xdr:sp>
        <xdr:clientData fLocksWithSheet="0"/>
      </xdr:twoCellAnchor>
    </mc:Choice>
    <mc:Fallback/>
  </mc:AlternateContent>
  <xdr:twoCellAnchor>
    <xdr:from>
      <xdr:col>9</xdr:col>
      <xdr:colOff>9525</xdr:colOff>
      <xdr:row>0</xdr:row>
      <xdr:rowOff>161925</xdr:rowOff>
    </xdr:from>
    <xdr:to>
      <xdr:col>11</xdr:col>
      <xdr:colOff>342900</xdr:colOff>
      <xdr:row>4</xdr:row>
      <xdr:rowOff>133350</xdr:rowOff>
    </xdr:to>
    <xdr:pic>
      <xdr:nvPicPr>
        <xdr:cNvPr id="4" name="Imagem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0847" b="13232"/>
        <a:stretch>
          <a:fillRect/>
        </a:stretch>
      </xdr:blipFill>
      <xdr:spPr bwMode="auto">
        <a:xfrm>
          <a:off x="5495925" y="161925"/>
          <a:ext cx="1552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561975</xdr:colOff>
      <xdr:row>1</xdr:row>
      <xdr:rowOff>152400</xdr:rowOff>
    </xdr:from>
    <xdr:ext cx="443442" cy="323850"/>
    <xdr:pic>
      <xdr:nvPicPr>
        <xdr:cNvPr id="5" name="Imagem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38775" y="333375"/>
          <a:ext cx="443442"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268941</xdr:colOff>
      <xdr:row>0</xdr:row>
      <xdr:rowOff>56681</xdr:rowOff>
    </xdr:from>
    <xdr:ext cx="974912" cy="898821"/>
    <xdr:pic>
      <xdr:nvPicPr>
        <xdr:cNvPr id="6" name="Imagem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8941" y="56681"/>
          <a:ext cx="974912" cy="898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_1\tec1\ARQ\SOLOTEC\BR-476\VIGA\ANALIS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servidor\Meus%20Documentos\FV-DN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servidor\0798\TECNICO\TEACOMP\LOTE06\P09\P10\RELAT6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partilhamento\02%20-%20Sombrio\AF%2006%20-%20Divesas%20Ruas\0%20-%20Plano%20de%20trabalho%20-%20kmz\01%20-%20Rua%20306%20-%20OK\3.0%20-%20Or&#231;amento\Revis&#227;o%2001\PLANILHA%20M&#218;LTIPLA%20V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servidor\Meus%20documentos\EGESA\Br-482mg\Volume2\CANA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bsa00535\dyna01\Documents%20and%20Settings\C%20arlos%20%20Machado\My%20Documents\Disco%201\BR-262-MS(3)\Anexos%20PGQ.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03%20-%20PAVIMENTA&#199;&#195;O\17%20-%20Gde%20Fpolis\11.0%20-%20ANTONIO%20CARLOS\3.0%20-%20Atualiza&#231;&#227;o%20Or&#231;amentaria%20-%20FEV_2024\P1%20-%20PONTE%20ESTEV&#195;O%20MATIAS%20GORGES%20-%20Or&#231;amento%20Sint&#233;tico%20v1.xlsx" TargetMode="External"/><Relationship Id="rId1" Type="http://schemas.openxmlformats.org/officeDocument/2006/relationships/externalLinkPath" Target="P1%20-%20PONTE%20ESTEV&#195;O%20MATIAS%20GORGES%20-%20Or&#231;amento%20Sint&#233;tico%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1"/>
      <sheetName val="Gráf2"/>
      <sheetName val="Gráf3"/>
      <sheetName val="Gráf4"/>
      <sheetName val="Viga Benkellman"/>
      <sheetName val="Estudo Estatístico"/>
      <sheetName val="Pro - 10 norma A"/>
      <sheetName val="Pró - 11 norma B"/>
      <sheetName val="Resumo subtrechos homgêneos"/>
      <sheetName val="Demonstrativo Dimensionamento"/>
      <sheetName val="Camadas Mat. Distintos"/>
      <sheetName val="PRO-08"/>
      <sheetName val="ANALISES"/>
      <sheetName val="Viga_Benkellman"/>
      <sheetName val="Estudo_Estatístico"/>
      <sheetName val="Pro_-_10_norma_A"/>
      <sheetName val="Pró_-_11_norma_B"/>
      <sheetName val="Resumo_subtrechos_homgêneos"/>
      <sheetName val="Demonstrativo_Dimensionamento"/>
      <sheetName val="Camadas_Mat__Distintos"/>
      <sheetName val="Custo do CM-30"/>
      <sheetName val="Cálculo"/>
      <sheetName val="Quadro + Gráfico"/>
      <sheetName val="memória de calculo_liquida"/>
      <sheetName val="Preços"/>
      <sheetName val="Desp. Apoio"/>
      <sheetName val="Proposta"/>
      <sheetName val="Carimbo de Nota"/>
      <sheetName val="COMPOS1"/>
      <sheetName val="Fresagem de Pista Ago-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Vorigi"/>
      <sheetName val="FVmodif"/>
      <sheetName val="FVresumo"/>
      <sheetName val="FVadotar"/>
      <sheetName val="Calculo4010"/>
      <sheetName val="ExempFC1"/>
      <sheetName val="ExemFC2"/>
      <sheetName val="ExemFC3"/>
      <sheetName val="Exemp1"/>
      <sheetName val="Exemp2"/>
      <sheetName val="Exemp3"/>
      <sheetName val="Exemp4"/>
      <sheetName val="Exemp5"/>
      <sheetName val="Exemp6"/>
      <sheetName val="Exemp7"/>
      <sheetName val="Exemp8"/>
      <sheetName val="PROJETO"/>
      <sheetName val="Exerci1"/>
      <sheetName val="Exerci2"/>
      <sheetName val="PROVA"/>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 val="PRO-08"/>
      <sheetName val="PLANILHA ATUALIZADA"/>
      <sheetName val="Quadro Geral"/>
      <sheetName val="PRO_08"/>
      <sheetName val="Capa Memória de Calc"/>
      <sheetName val="Capa Resumo"/>
      <sheetName val="Capa Apres"/>
      <sheetName val="Capa Documentação"/>
      <sheetName val="Capa Anexo I"/>
      <sheetName val="Capa Anexo II"/>
      <sheetName val="Capa Anexo III"/>
      <sheetName val="Capa Anexo IV"/>
      <sheetName val="Capa Mapa"/>
      <sheetName val="Capa Premissas"/>
      <sheetName val="Capa Caract. Seg."/>
      <sheetName val="Capa Caract_ Seg_"/>
      <sheetName val="Teor"/>
      <sheetName val="Serviços"/>
      <sheetName val="Especif"/>
      <sheetName val="RESUMO_AUT1"/>
      <sheetName val="Vínculo (2)"/>
      <sheetName val="DADOS"/>
      <sheetName val="TransComerc_Basc10m³"/>
      <sheetName val="TapaBuraco"/>
      <sheetName val="Plan1"/>
      <sheetName val="RESUMO DE MEDIÇÃO"/>
      <sheetName val="C"/>
      <sheetName val="FV-DNER"/>
      <sheetName val="orçamento_glo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_ORIGINAL"/>
      <sheetName val="RESUMO_AUT1"/>
      <sheetName val="PROJETO"/>
      <sheetName val="Teor"/>
      <sheetName val="lista_comp"/>
      <sheetName val="Serviços"/>
      <sheetName val="DADOS"/>
      <sheetName val="TransComerc_Basc10m³"/>
      <sheetName val="TapaBuraco"/>
      <sheetName val="eq"/>
      <sheetName val="mo"/>
      <sheetName val="Página 16"/>
      <sheetName val="QuQuant"/>
      <sheetName val="Planilha Original"/>
      <sheetName val="RELAT610"/>
      <sheetName val="PQ"/>
      <sheetName val="CARTA PROPOST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sheetData sheetId="1">
        <row r="6">
          <cell r="F6" t="str">
            <v>SOMBRIO / SC</v>
          </cell>
        </row>
        <row r="22">
          <cell r="F22" t="str">
            <v>Tiago Oliveira do Canto</v>
          </cell>
        </row>
        <row r="23">
          <cell r="F23" t="str">
            <v>113.565-2</v>
          </cell>
        </row>
      </sheetData>
      <sheetData sheetId="2"/>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Quant-Vol1 (2)"/>
      <sheetName val="QQegesa"/>
      <sheetName val="QQuant-Vol1"/>
      <sheetName val="Licitação"/>
      <sheetName val="QQegesa-ant"/>
      <sheetName val="QQUANT"/>
      <sheetName val="QQder"/>
      <sheetName val="NumerN"/>
      <sheetName val="BS"/>
      <sheetName val="FR"/>
      <sheetName val="Dimens"/>
      <sheetName val="QuantPav"/>
      <sheetName val="QuQuant"/>
      <sheetName val="NumerN (2)"/>
      <sheetName val="Dimens (2)"/>
      <sheetName val="QuantPav (2)"/>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 val="CANAA"/>
      <sheetName val="MATRIZ"/>
      <sheetName val="PATO"/>
      <sheetName val="CANAA.XLS"/>
      <sheetName val="\G\Users\eduardoiunes\Documents"/>
      <sheetName val="RESUMO_AUT1"/>
      <sheetName val="Medição"/>
      <sheetName val="Medição Completa"/>
      <sheetName val="RECOMPOSIÇÃO MAN"/>
      <sheetName val="QQuant-Vol1_(2)"/>
      <sheetName val="BD Equ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s PGQ"/>
      <sheetName val="Equipamentos"/>
      <sheetName val="Teor"/>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do Orçamento"/>
      <sheetName val="Orçamento estevão matias"/>
      <sheetName val="Fis-Fin Estevão"/>
      <sheetName val="BDI"/>
      <sheetName val="qtt"/>
    </sheetNames>
    <sheetDataSet>
      <sheetData sheetId="0"/>
      <sheetData sheetId="1">
        <row r="7">
          <cell r="B7" t="str">
            <v>PREFEITURA DE ANTONIO CARLOS</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C09129-6F6A-4619-9146-CB597FBD2010}" name="EST" displayName="EST" ref="F36:M41" totalsRowShown="0" tableBorderDxfId="163">
  <autoFilter ref="F36:M41" xr:uid="{85C09129-6F6A-4619-9146-CB597FBD2010}"/>
  <tableColumns count="8">
    <tableColumn id="1" xr3:uid="{4FCF5500-EC08-4EDF-9785-01046487582B}" name="V0" dataDxfId="162"/>
    <tableColumn id="2" xr3:uid="{BC42120D-A6D0-49C8-B22E-1983B1239F3D}" name="V1" dataDxfId="161">
      <calculatedColumnFormula>4*2</calculatedColumnFormula>
    </tableColumn>
    <tableColumn id="3" xr3:uid="{B3F853AE-FAAB-4335-82B3-C091AC4DCB3F}" name="V2" dataDxfId="160"/>
    <tableColumn id="4" xr3:uid="{A2A2B23D-4B4F-427D-9FFF-D43854391A0D}" name="V3" dataDxfId="159"/>
    <tableColumn id="6" xr3:uid="{38515FE5-12C0-4D40-9B8D-857B51BD0117}" name="V4" dataDxfId="158"/>
    <tableColumn id="7" xr3:uid="{7634A8A9-3F37-4F34-8453-6F0978969995}" name="[C1xC2]" dataDxfId="157">
      <calculatedColumnFormula>EST[[#This Row],[V1]]*EST[[#This Row],[V2]]</calculatedColumnFormula>
    </tableColumn>
    <tableColumn id="5" xr3:uid="{E5732353-B372-482A-930F-321257D00740}" name="[C1xC2xC3]" dataDxfId="156">
      <calculatedColumnFormula>EST[[#This Row],[V1]]*EST[[#This Row],[V2]]*EST[[#This Row],[V3]]</calculatedColumnFormula>
    </tableColumn>
    <tableColumn id="8" xr3:uid="{E70776C6-376E-4F3B-ABD8-0A327A6B4632}" name="[C1xC2xC3xC4]" dataDxfId="155">
      <calculatedColumnFormula>EST[[#This Row],[V1]]*EST[[#This Row],[V2]]*EST[[#This Row],[V3]]*EST[[#This Row],[V4]]</calculatedColumnFormula>
    </tableColumn>
  </tableColumns>
  <tableStyleInfo name="CALCUL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4125C54-26D0-4327-B627-2BC30A52EE0D}" name="NEOPRENE" displayName="NEOPRENE" ref="F60:M64" totalsRowShown="0" tableBorderDxfId="82">
  <autoFilter ref="F60:M64" xr:uid="{C4125C54-26D0-4327-B627-2BC30A52EE0D}"/>
  <tableColumns count="8">
    <tableColumn id="1" xr3:uid="{BB3342CF-1159-48EB-A739-AE41195F2F33}" name="V0" dataDxfId="81"/>
    <tableColumn id="2" xr3:uid="{8AAEE160-00BA-4101-BB79-B624BFBCAABE}" name="V1" dataDxfId="80"/>
    <tableColumn id="3" xr3:uid="{B18917DA-89C8-48AC-AB88-A0D7CBAF115E}" name="V2" dataDxfId="79"/>
    <tableColumn id="4" xr3:uid="{BB47055D-48C8-4AFA-879D-756DCDA0F659}" name="V3" dataDxfId="78"/>
    <tableColumn id="6" xr3:uid="{F650C5DB-D22D-4D83-A5E7-80FEB0B2335A}" name="V4" dataDxfId="77"/>
    <tableColumn id="7" xr3:uid="{40DD6FF9-CCC0-4F1F-953E-2646D12B3E89}" name="[C1xC2]" dataDxfId="76">
      <calculatedColumnFormula>NEOPRENE[[#This Row],[V1]]*NEOPRENE[[#This Row],[V2]]</calculatedColumnFormula>
    </tableColumn>
    <tableColumn id="5" xr3:uid="{413D020B-2579-4E2A-BCA5-2B4962CFEE3E}" name="[C1xC2xC3]" dataDxfId="75">
      <calculatedColumnFormula>NEOPRENE[[#This Row],[V1]]*NEOPRENE[[#This Row],[V2]]*NEOPRENE[[#This Row],[V3]]</calculatedColumnFormula>
    </tableColumn>
    <tableColumn id="8" xr3:uid="{D8A70FEE-F122-4781-9B1F-35740DDFFD38}" name="[C1xC2xC3xC4]" dataDxfId="74">
      <calculatedColumnFormula>NEOPRENE[[#This Row],[V1]]*NEOPRENE[[#This Row],[V2]]*NEOPRENE[[#This Row],[V3]]*NEOPRENE[[#This Row],[V4]]</calculatedColumnFormula>
    </tableColumn>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C2FBA81-0D75-4271-BFA3-669ADFC139AA}" name="TRA_16" displayName="TRA_16" ref="F85:M89" totalsRowShown="0" tableBorderDxfId="73">
  <autoFilter ref="F85:M89" xr:uid="{CC2FBA81-0D75-4271-BFA3-669ADFC139AA}"/>
  <tableColumns count="8">
    <tableColumn id="1" xr3:uid="{9328C700-5DF8-4FF8-B033-E631AE4C8BA7}" name="V0" dataDxfId="72"/>
    <tableColumn id="2" xr3:uid="{4D6085EB-A401-4D3E-9478-AAE4FD62F2DA}" name="V1" dataDxfId="71"/>
    <tableColumn id="3" xr3:uid="{DC9F8F83-8E8A-4CDE-8B8A-3525A02FD098}" name="V2" dataDxfId="70"/>
    <tableColumn id="4" xr3:uid="{A3B5F197-F6F3-4CAC-9AB3-A670FC792200}" name="V3" dataDxfId="69"/>
    <tableColumn id="6" xr3:uid="{A7D35D81-A3E5-4676-AF10-27EE8FE0B8B9}" name="V4" dataDxfId="68"/>
    <tableColumn id="7" xr3:uid="{ABA7D76E-AEC3-4FCF-8506-B6566E0D1571}" name="[C1xC2]" dataDxfId="67">
      <calculatedColumnFormula>TRA_16[[#This Row],[V1]]*TRA_16[[#This Row],[V2]]</calculatedColumnFormula>
    </tableColumn>
    <tableColumn id="5" xr3:uid="{E309A2EB-227B-447B-8BE0-34AB4248E9DE}" name="[C1xC2xC3]" dataDxfId="66">
      <calculatedColumnFormula>TRA_16[[#This Row],[V1]]*TRA_16[[#This Row],[V2]]*TRA_16[[#This Row],[V3]]</calculatedColumnFormula>
    </tableColumn>
    <tableColumn id="8" xr3:uid="{343C1352-3142-4672-B17B-CB325E647155}" name="[C1xC2xC3xC4]" dataDxfId="65">
      <calculatedColumnFormula>TRA_16[[#This Row],[V1]]*TRA_16[[#This Row],[V2]]*TRA_16[[#This Row],[V3]]*TRA_16[[#This Row],[V4]]</calculatedColumnFormula>
    </tableColumn>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E2B3941-A139-4CB4-8847-7770E597993C}" name="PRE_L" displayName="PRE_L" ref="F92:M97" totalsRowShown="0" tableBorderDxfId="64">
  <autoFilter ref="F92:M97" xr:uid="{5E2B3941-A139-4CB4-8847-7770E597993C}"/>
  <tableColumns count="8">
    <tableColumn id="1" xr3:uid="{D454D23D-D650-48E2-ABEB-DB0CB67E33F4}" name="V0" dataDxfId="63"/>
    <tableColumn id="2" xr3:uid="{D33C2520-2710-4E4E-9D6A-18F5635D51EC}" name="V1" dataDxfId="62"/>
    <tableColumn id="3" xr3:uid="{8E50D645-E77B-4E4A-9417-9CAA3FA5A844}" name="V2" dataDxfId="61"/>
    <tableColumn id="4" xr3:uid="{86001CF3-0D34-4C00-98A1-8297C7DF4CE9}" name="V3" dataDxfId="60"/>
    <tableColumn id="6" xr3:uid="{C30408F3-9F33-497B-AB19-08FF4F9261AE}" name="V4" dataDxfId="59"/>
    <tableColumn id="7" xr3:uid="{64F16EC8-5A18-4941-A3E8-35FB0AF1BAB8}" name="[C1xC2]" dataDxfId="58">
      <calculatedColumnFormula>PRE_L[[#This Row],[V1]]*PRE_L[[#This Row],[V2]]</calculatedColumnFormula>
    </tableColumn>
    <tableColumn id="5" xr3:uid="{2AF67FCC-8501-4C7F-AE43-6C253F446AEB}" name="[C1xC2xC3]" dataDxfId="57">
      <calculatedColumnFormula>PRE_L[[#This Row],[V1]]*PRE_L[[#This Row],[V2]]*PRE_L[[#This Row],[V3]]</calculatedColumnFormula>
    </tableColumn>
    <tableColumn id="8" xr3:uid="{ACDEA5EF-1806-4164-A95A-C5F74560E882}" name="[C1xC2xC3xC4]" dataDxfId="56">
      <calculatedColumnFormula>PRE_L[[#This Row],[V1]]*PRE_L[[#This Row],[V2]]*PRE_L[[#This Row],[V3]]*PRE_L[[#This Row],[V4]]</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07475F7-C3BD-4FA7-8253-1ABDBC2165EC}" name="TRA_1618" displayName="TRA_1618" ref="F100:M104" totalsRowShown="0" tableBorderDxfId="55">
  <autoFilter ref="F100:M104" xr:uid="{307475F7-C3BD-4FA7-8253-1ABDBC2165EC}"/>
  <tableColumns count="8">
    <tableColumn id="1" xr3:uid="{8B825FD6-5C00-4E82-AC8E-2525E1E7305D}" name="V0" dataDxfId="54"/>
    <tableColumn id="2" xr3:uid="{AF6B27EF-3749-47DF-8C0B-ABEAA269701B}" name="V1" dataDxfId="53"/>
    <tableColumn id="3" xr3:uid="{98B86563-1526-4C64-8FA1-BB57E2D1C85C}" name="V2" dataDxfId="52"/>
    <tableColumn id="4" xr3:uid="{19BAE5A5-35DB-4B52-943C-DE1E5AAF1CD9}" name="V3" dataDxfId="51"/>
    <tableColumn id="6" xr3:uid="{C481B1A4-59A0-4D5E-B888-BC2AC3E16D1C}" name="V4" dataDxfId="50"/>
    <tableColumn id="7" xr3:uid="{69F601B3-D5A6-4A85-AEF4-6F32E747B561}" name="[C1xC2]" dataDxfId="49">
      <calculatedColumnFormula>TRA_1618[[#This Row],[V1]]*TRA_1618[[#This Row],[V2]]</calculatedColumnFormula>
    </tableColumn>
    <tableColumn id="5" xr3:uid="{B280D2B3-3FB6-4716-A656-216AB023F6D6}" name="[C1xC2xC3]" dataDxfId="48">
      <calculatedColumnFormula>TRA_1618[[#This Row],[V1]]*TRA_1618[[#This Row],[V2]]*TRA_1618[[#This Row],[V3]]</calculatedColumnFormula>
    </tableColumn>
    <tableColumn id="8" xr3:uid="{3C61F278-6E27-4FA1-ADCD-71E094B30344}" name="[C1xC2xC3xC4]" dataDxfId="47">
      <calculatedColumnFormula>TRA_1618[[#This Row],[V1]]*TRA_1618[[#This Row],[V2]]*TRA_1618[[#This Row],[V3]]*TRA_1618[[#This Row],[V4]]</calculatedColumnFormula>
    </tableColumn>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834DD95-492F-4AF6-81BD-D01A3DD7D83B}" name="TRA_7" displayName="TRA_7" ref="F53:M57" totalsRowShown="0" tableBorderDxfId="46">
  <autoFilter ref="F53:M57" xr:uid="{F834DD95-492F-4AF6-81BD-D01A3DD7D83B}"/>
  <tableColumns count="8">
    <tableColumn id="1" xr3:uid="{B1B7AD2C-56FE-494B-A8B6-2F7B5299CC1B}" name="V0" dataDxfId="45"/>
    <tableColumn id="2" xr3:uid="{FDD6F375-4035-4ABB-958D-D78DE8236A70}" name="V1" dataDxfId="44"/>
    <tableColumn id="3" xr3:uid="{152F27E3-ACCC-43BF-B00A-4020DA526737}" name="V2" dataDxfId="43"/>
    <tableColumn id="4" xr3:uid="{02FE1CE7-916D-4328-9D7C-FE8568EDD000}" name="V3" dataDxfId="42"/>
    <tableColumn id="6" xr3:uid="{AAFD4E7B-B830-43A1-BB82-34B3EF6111D3}" name="V4" dataDxfId="41"/>
    <tableColumn id="7" xr3:uid="{1C1345D7-1207-4508-8888-5D8732831604}" name="[C1xC2]" dataDxfId="40">
      <calculatedColumnFormula>TRA_7[[#This Row],[V1]]*TRA_7[[#This Row],[V2]]</calculatedColumnFormula>
    </tableColumn>
    <tableColumn id="5" xr3:uid="{B51E630D-0E3F-48CE-AB0A-33066E5F844D}" name="[C1xC2xC3]" dataDxfId="39">
      <calculatedColumnFormula>TRA_7[[#This Row],[V1]]*TRA_7[[#This Row],[V2]]*TRA_7[[#This Row],[V3]]</calculatedColumnFormula>
    </tableColumn>
    <tableColumn id="8" xr3:uid="{2BC86D1F-922B-4671-9268-D8E1E87FF71C}" name="[C1xC2xC3xC4]" dataDxfId="38">
      <calculatedColumnFormula>TRA_7[[#This Row],[V1]]*TRA_7[[#This Row],[V2]]*TRA_7[[#This Row],[V3]]*TRA_7[[#This Row],[V4]]</calculatedColumnFormula>
    </tableColumn>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0689D50-F49F-4138-9C7E-8E32170F8429}" name="TRA_161811" displayName="TRA_161811" ref="F107:M111" totalsRowShown="0" tableBorderDxfId="37">
  <autoFilter ref="F107:M111" xr:uid="{10689D50-F49F-4138-9C7E-8E32170F8429}"/>
  <tableColumns count="8">
    <tableColumn id="1" xr3:uid="{5C5AC37A-B3F4-410E-9626-3CFCEBAE4405}" name="V0" dataDxfId="36"/>
    <tableColumn id="2" xr3:uid="{4AAF9B31-872F-488D-910A-128193452617}" name="V1" dataDxfId="35"/>
    <tableColumn id="3" xr3:uid="{C97CB1CC-EC6A-4157-8BB0-69135E2030F8}" name="V2" dataDxfId="34"/>
    <tableColumn id="4" xr3:uid="{A9DA4676-6E2C-424F-82C9-E228746ACE1E}" name="V3" dataDxfId="33"/>
    <tableColumn id="6" xr3:uid="{A2EA5F30-E264-4BB0-9CDF-867F53C3D7AD}" name="V4" dataDxfId="32"/>
    <tableColumn id="7" xr3:uid="{BA1419FF-3634-4B57-8D6F-888C8AE10B48}" name="[C1xC2]" dataDxfId="31">
      <calculatedColumnFormula>TRA_161811[[#This Row],[V1]]*TRA_161811[[#This Row],[V2]]</calculatedColumnFormula>
    </tableColumn>
    <tableColumn id="5" xr3:uid="{C83E62FD-4586-4C88-8D51-735A94E8AC99}" name="[C1xC2xC3]" dataDxfId="30">
      <calculatedColumnFormula>TRA_161811[[#This Row],[V1]]*TRA_161811[[#This Row],[V2]]*TRA_161811[[#This Row],[V3]]</calculatedColumnFormula>
    </tableColumn>
    <tableColumn id="8" xr3:uid="{1F442E07-0902-4301-B256-431271F0C1BA}" name="[C1xC2xC3xC4]" dataDxfId="29">
      <calculatedColumnFormula>TRA_161811[[#This Row],[V1]]*TRA_161811[[#This Row],[V2]]*TRA_161811[[#This Row],[V3]]*TRA_161811[[#This Row],[V4]]</calculatedColumnFormula>
    </tableColumn>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3A7F2BC-5F68-4D96-B347-0CB0A423DA2C}" name="EST_46819" displayName="EST_46819" ref="F141:M143" totalsRowShown="0" tableBorderDxfId="28">
  <autoFilter ref="F141:M143" xr:uid="{93A7F2BC-5F68-4D96-B347-0CB0A423DA2C}"/>
  <tableColumns count="8">
    <tableColumn id="1" xr3:uid="{FE51F69C-431F-4289-806B-1E818AFAE74A}" name="V0" dataDxfId="27"/>
    <tableColumn id="2" xr3:uid="{572FFA0D-85FD-4AA8-BAAF-8053488DAC05}" name="V1" dataDxfId="26"/>
    <tableColumn id="3" xr3:uid="{6A4E467D-2E0A-46D8-8AF0-B2D1AB1A8F56}" name="V2" dataDxfId="25"/>
    <tableColumn id="4" xr3:uid="{CFF93674-BE99-4BC7-BA9E-76A37867661C}" name="V3" dataDxfId="24"/>
    <tableColumn id="6" xr3:uid="{AA211079-E0A7-4D2C-9F4F-C171130DC951}" name="V4" dataDxfId="23"/>
    <tableColumn id="7" xr3:uid="{154CC58D-A6A2-4C06-9BE0-416E5A54BE86}" name="[C1xC2]" dataDxfId="22">
      <calculatedColumnFormula>EST_46819[[#This Row],[V1]]*EST_46819[[#This Row],[V2]]</calculatedColumnFormula>
    </tableColumn>
    <tableColumn id="5" xr3:uid="{E58A2AF2-C500-4707-B57C-B66C056EE7F5}" name="[C1xC2xC3]" dataDxfId="21">
      <calculatedColumnFormula>EST_46819[[#This Row],[V1]]*EST_46819[[#This Row],[V2]]*EST_46819[[#This Row],[V3]]</calculatedColumnFormula>
    </tableColumn>
    <tableColumn id="8" xr3:uid="{0698F2E8-2C1B-49D0-BA9F-F094664E2889}" name="[C1xC2xC3xC4]" dataDxfId="20">
      <calculatedColumnFormula>EST_46819[[#This Row],[V1]]*EST_46819[[#This Row],[V2]]*EST_46819[[#This Row],[V3]]*EST_46819[[#This Row],[V4]]</calculatedColumnFormula>
    </tableColumn>
  </tableColumns>
  <tableStyleInfo name="CALCUL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1A02CFB-5309-4ADD-B999-C9146013EEBA}" name="EST_5" displayName="EST_5" ref="F27:M33" totalsRowShown="0" tableBorderDxfId="19">
  <autoFilter ref="F27:M33" xr:uid="{11A02CFB-5309-4ADD-B999-C9146013EEBA}"/>
  <tableColumns count="8">
    <tableColumn id="1" xr3:uid="{EE897BB7-A37C-4EC8-B3EC-AC9820ED4E28}" name="V0" dataDxfId="18"/>
    <tableColumn id="2" xr3:uid="{C604F318-3D58-4C37-ADFC-8FC291C2EE9C}" name="V1" dataDxfId="17">
      <calculatedColumnFormula>4*2</calculatedColumnFormula>
    </tableColumn>
    <tableColumn id="3" xr3:uid="{8C300AFC-EB4E-49AC-903A-A60967A9D35E}" name="V2" dataDxfId="16"/>
    <tableColumn id="4" xr3:uid="{F38A7D41-34B6-4C13-B6AE-8A6F9A1F393D}" name="V3" dataDxfId="15"/>
    <tableColumn id="6" xr3:uid="{C71DA980-2BCE-45BE-9A40-A250BDF91917}" name="V4" dataDxfId="14"/>
    <tableColumn id="7" xr3:uid="{F27105EB-5BD3-49A6-9A82-BAA9105DB7EE}" name="[C1xC2]" dataDxfId="13">
      <calculatedColumnFormula>EST_5[[#This Row],[V1]]*EST_5[[#This Row],[V2]]</calculatedColumnFormula>
    </tableColumn>
    <tableColumn id="5" xr3:uid="{6E287F53-EDDB-4BEC-ACF2-13E14EA1FDEB}" name="[C1xC2xC3]" dataDxfId="12">
      <calculatedColumnFormula>EST_5[[#This Row],[V1]]*EST_5[[#This Row],[V2]]*EST_5[[#This Row],[V3]]</calculatedColumnFormula>
    </tableColumn>
    <tableColumn id="8" xr3:uid="{356DB74A-74DA-4DE2-9562-5CDBF401AC4A}" name="[C1xC2xC3xC4]" dataDxfId="11">
      <calculatedColumnFormula>EST_5[[#This Row],[V1]]*EST_5[[#This Row],[V2]]*EST_5[[#This Row],[V3]]*EST_5[[#This Row],[V4]]</calculatedColumnFormula>
    </tableColumn>
  </tableColumns>
  <tableStyleInfo name="CALCUL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C64CE8-C552-44FC-B066-CB8C3E5ACE7B}" name="GESTÃO" displayName="GESTÃO" ref="F9:M14" totalsRowShown="0" tableBorderDxfId="154">
  <autoFilter ref="F9:M14" xr:uid="{7AC64CE8-C552-44FC-B066-CB8C3E5ACE7B}"/>
  <tableColumns count="8">
    <tableColumn id="1" xr3:uid="{0E70FBFC-DC92-466B-A2B5-20A261537343}" name="V0" dataDxfId="153"/>
    <tableColumn id="2" xr3:uid="{7A9CD48B-B0C3-4949-B4A1-09C956F5FC50}" name="V1" dataDxfId="152"/>
    <tableColumn id="3" xr3:uid="{290DA73E-62C0-4F10-83FC-17E69B5AD723}" name="V2" dataDxfId="151"/>
    <tableColumn id="4" xr3:uid="{4CD1FE2A-67F8-4281-99AD-E0AEEF3C1AEF}" name="V3" dataDxfId="150"/>
    <tableColumn id="6" xr3:uid="{FB8EEC2D-1B9B-4D5D-BA95-7A711332FCD2}" name="V4" dataDxfId="149"/>
    <tableColumn id="7" xr3:uid="{78B5C696-4A56-4DFD-A057-F869CA45DFC4}" name="[C1xC2]" dataDxfId="148">
      <calculatedColumnFormula>GESTÃO[[#This Row],[V1]]*GESTÃO[[#This Row],[V2]]</calculatedColumnFormula>
    </tableColumn>
    <tableColumn id="5" xr3:uid="{D272AB1C-BEB5-4300-860E-8C29E3265D05}" name="[C1xC2xC3]" dataDxfId="147">
      <calculatedColumnFormula>GESTÃO[[#This Row],[V1]]*GESTÃO[[#This Row],[V2]]*GESTÃO[[#This Row],[V3]]</calculatedColumnFormula>
    </tableColumn>
    <tableColumn id="8" xr3:uid="{DAEEF962-4A99-4094-BCBE-AB1BD11EBF8B}" name="[C1xC2xC3xC4]" dataDxfId="146">
      <calculatedColumnFormula>GESTÃO[[#This Row],[V1]]*GESTÃO[[#This Row],[V2]]*GESTÃO[[#This Row],[V3]]*GESTÃO[[#This Row],[V4]]</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13C234-5A58-47C6-A016-725E47B3834E}" name="PRE" displayName="PRE" ref="F19:M25" totalsRowShown="0" tableBorderDxfId="145">
  <autoFilter ref="F19:M25" xr:uid="{A213C234-5A58-47C6-A016-725E47B3834E}"/>
  <tableColumns count="8">
    <tableColumn id="1" xr3:uid="{A6778066-9065-443A-8C53-173033FEC492}" name="V0" dataDxfId="144"/>
    <tableColumn id="2" xr3:uid="{08A7FA97-2DB7-41C8-BCDC-E9C38B1F90B9}" name="V1" dataDxfId="143"/>
    <tableColumn id="3" xr3:uid="{260111C1-906D-4592-BF14-284C94FBAFFC}" name="V2" dataDxfId="142"/>
    <tableColumn id="4" xr3:uid="{EF72C46D-CCEC-4AD1-AA8D-B1B1E84CBD8A}" name="V3" dataDxfId="141"/>
    <tableColumn id="6" xr3:uid="{1BD78268-A73C-425A-AE24-C645B7859D0F}" name="V4" dataDxfId="140"/>
    <tableColumn id="7" xr3:uid="{01CD00F8-42D6-4FC7-8DF6-E9A024D7F2DB}" name="[C1xC2]" dataDxfId="139">
      <calculatedColumnFormula>PRE[[#This Row],[V1]]*PRE[[#This Row],[V2]]</calculatedColumnFormula>
    </tableColumn>
    <tableColumn id="5" xr3:uid="{AE27BEF9-748A-48D3-9E13-BB603482C901}" name="[C1xC2xC3]" dataDxfId="138">
      <calculatedColumnFormula>PRE[[#This Row],[V1]]*PRE[[#This Row],[V2]]*PRE[[#This Row],[V3]]</calculatedColumnFormula>
    </tableColumn>
    <tableColumn id="8" xr3:uid="{0E285A00-607E-42F5-BC59-0CDEEDAE751A}" name="[C1xC2xC3xC4]" dataDxfId="137">
      <calculatedColumnFormula>PRE[[#This Row],[V1]]*PRE[[#This Row],[V2]]*PRE[[#This Row],[V3]]*PRE[[#This Row],[V4]]</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BB07BE-BB21-44A3-B2D1-99A4BDDA81FD}" name="LP" displayName="LP" ref="F69:M79" totalsRowShown="0" tableBorderDxfId="136">
  <autoFilter ref="F69:M79" xr:uid="{60BB07BE-BB21-44A3-B2D1-99A4BDDA81FD}"/>
  <tableColumns count="8">
    <tableColumn id="1" xr3:uid="{D960C4C6-E7CB-4F0A-ACDB-59D4F200D22B}" name="V0" dataDxfId="135"/>
    <tableColumn id="2" xr3:uid="{BABCC612-63F4-4A33-B173-6872324FD5D0}" name="V1" dataDxfId="134"/>
    <tableColumn id="3" xr3:uid="{6F782CB5-E35F-4283-8DD4-10906CD7EAD8}" name="V2" dataDxfId="133"/>
    <tableColumn id="4" xr3:uid="{34A5E3CF-8E89-4AA2-87D6-290BA83CCD39}" name="V3" dataDxfId="132"/>
    <tableColumn id="6" xr3:uid="{40E8DA87-6387-4F7C-B9E4-0A0B4E35ADE7}" name="V4" dataDxfId="131"/>
    <tableColumn id="7" xr3:uid="{933BC8BE-B686-492C-B912-B37E311E1FA0}" name="[C1xC2]" dataDxfId="130">
      <calculatedColumnFormula>LP[[#This Row],[V1]]*LP[[#This Row],[V2]]</calculatedColumnFormula>
    </tableColumn>
    <tableColumn id="5" xr3:uid="{2DF66687-23BC-457B-89C3-66A78D815438}" name="[C1xC2xC3]" dataDxfId="129">
      <calculatedColumnFormula>LP[[#This Row],[V1]]*LP[[#This Row],[V2]]*LP[[#This Row],[V3]]</calculatedColumnFormula>
    </tableColumn>
    <tableColumn id="8" xr3:uid="{735046DF-4DA5-4AAC-84EA-E228BB472631}" name="[C1xC2xC3xC4]" dataDxfId="128">
      <calculatedColumnFormula>LP[[#This Row],[V1]]*LP[[#This Row],[V2]]*LP[[#This Row],[V3]]*LP[[#This Row],[V4]]</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A68CC1B-DB06-49D8-BCBF-648DCB3103EB}" name="EST_4" displayName="EST_4" ref="F115:M118" totalsRowShown="0" tableBorderDxfId="127">
  <autoFilter ref="F115:M118" xr:uid="{FA68CC1B-DB06-49D8-BCBF-648DCB3103EB}"/>
  <tableColumns count="8">
    <tableColumn id="1" xr3:uid="{0BBB3BE6-ADBD-478B-9243-18370676C24E}" name="V0" dataDxfId="126"/>
    <tableColumn id="2" xr3:uid="{F469781E-0BF5-458D-BA5A-664B57C87700}" name="V1" dataDxfId="125">
      <calculatedColumnFormula>4*2</calculatedColumnFormula>
    </tableColumn>
    <tableColumn id="3" xr3:uid="{1C279098-9B6B-4C94-8EEE-E5A461221E3F}" name="V2" dataDxfId="124"/>
    <tableColumn id="4" xr3:uid="{96C565DD-6A63-4D24-A1A4-1EAAD43F031F}" name="V3" dataDxfId="123"/>
    <tableColumn id="6" xr3:uid="{002A3CDC-C64A-4675-B2EF-7EFFF71BB7E3}" name="V4" dataDxfId="122"/>
    <tableColumn id="7" xr3:uid="{D6B5978A-C7E1-45E1-BB57-881F47FC9896}" name="[C1xC2]" dataDxfId="121">
      <calculatedColumnFormula>EST_4[[#This Row],[V1]]*EST_4[[#This Row],[V2]]</calculatedColumnFormula>
    </tableColumn>
    <tableColumn id="5" xr3:uid="{37DD6ED4-718E-4276-9749-6A834C0F1F7B}" name="[C1xC2xC3]" dataDxfId="120">
      <calculatedColumnFormula>EST_4[[#This Row],[V1]]*EST_4[[#This Row],[V2]]*EST_4[[#This Row],[V3]]</calculatedColumnFormula>
    </tableColumn>
    <tableColumn id="8" xr3:uid="{62454504-44C4-44C8-B58F-F35600A98611}" name="[C1xC2xC3xC4]" dataDxfId="119">
      <calculatedColumnFormula>EST_4[[#This Row],[V1]]*EST_4[[#This Row],[V2]]*EST_4[[#This Row],[V3]]*EST_4[[#This Row],[V4]]</calculatedColumnFormula>
    </tableColumn>
  </tableColumns>
  <tableStyleInfo name="CALCUL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10C4D2C-5F84-4957-B39C-B2A7DAE41224}" name="EST_46" displayName="EST_46" ref="F121:M124" totalsRowShown="0" tableBorderDxfId="118">
  <autoFilter ref="F121:M124" xr:uid="{410C4D2C-5F84-4957-B39C-B2A7DAE41224}"/>
  <tableColumns count="8">
    <tableColumn id="1" xr3:uid="{11B96EBD-57FA-40C8-BDEB-38DBFB13E8BA}" name="V0" dataDxfId="117"/>
    <tableColumn id="2" xr3:uid="{AE8A5F99-2759-4509-9F30-5F66662AA289}" name="V1" dataDxfId="116">
      <calculatedColumnFormula>4*2</calculatedColumnFormula>
    </tableColumn>
    <tableColumn id="3" xr3:uid="{31C7BCAF-833B-468B-8062-B44FC219E5B1}" name="V2" dataDxfId="115"/>
    <tableColumn id="4" xr3:uid="{8111FD4C-09AC-4EB4-B333-69D902ACBF1C}" name="V3" dataDxfId="114"/>
    <tableColumn id="6" xr3:uid="{205C1465-7920-456F-807A-687B8FB9C8BA}" name="V4" dataDxfId="113"/>
    <tableColumn id="7" xr3:uid="{B5641791-860F-4CFC-9019-5FBF68872A1A}" name="[C1xC2]" dataDxfId="112">
      <calculatedColumnFormula>EST_46[[#This Row],[V1]]*EST_46[[#This Row],[V2]]</calculatedColumnFormula>
    </tableColumn>
    <tableColumn id="5" xr3:uid="{827C0F01-014C-4810-84F6-838E5E11E5D3}" name="[C1xC2xC3]" dataDxfId="111">
      <calculatedColumnFormula>EST_46[[#This Row],[V1]]*EST_46[[#This Row],[V2]]*EST_46[[#This Row],[V3]]</calculatedColumnFormula>
    </tableColumn>
    <tableColumn id="8" xr3:uid="{B7121F7B-E7E1-4AAB-BB95-F886210571BA}" name="[C1xC2xC3xC4]" dataDxfId="110">
      <calculatedColumnFormula>EST_46[[#This Row],[V1]]*EST_46[[#This Row],[V2]]*EST_46[[#This Row],[V3]]*EST_46[[#This Row],[V4]]</calculatedColumnFormula>
    </tableColumn>
  </tableColumns>
  <tableStyleInfo name="CALCUL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4ADD74-676B-409E-8413-2CD97D86420C}" name="EST_468" displayName="EST_468" ref="F127:M129" totalsRowShown="0" tableBorderDxfId="109">
  <autoFilter ref="F127:M129" xr:uid="{964ADD74-676B-409E-8413-2CD97D86420C}"/>
  <tableColumns count="8">
    <tableColumn id="1" xr3:uid="{06FA3BE6-93B4-49A5-BEE8-3E848DB84A5C}" name="V0" dataDxfId="108"/>
    <tableColumn id="2" xr3:uid="{BF1F584D-FD34-4477-8B2F-8CB05D0099CD}" name="V1" dataDxfId="107">
      <calculatedColumnFormula>4*2</calculatedColumnFormula>
    </tableColumn>
    <tableColumn id="3" xr3:uid="{75C60BA7-6CAF-41D2-AEBD-1322416C773B}" name="V2" dataDxfId="106"/>
    <tableColumn id="4" xr3:uid="{1C42B660-2424-483B-9B81-6A309D44CBB3}" name="V3" dataDxfId="105"/>
    <tableColumn id="6" xr3:uid="{1D6B4535-AF1F-4FDA-867D-9105F39D852E}" name="V4" dataDxfId="104"/>
    <tableColumn id="7" xr3:uid="{4F12B491-B870-4166-888B-CE63359BB0D9}" name="[C1xC2]" dataDxfId="103">
      <calculatedColumnFormula>EST_468[[#This Row],[V1]]*EST_468[[#This Row],[V2]]</calculatedColumnFormula>
    </tableColumn>
    <tableColumn id="5" xr3:uid="{72431333-B352-4273-BB39-D7B4C7AA31BD}" name="[C1xC2xC3]" dataDxfId="102">
      <calculatedColumnFormula>EST_468[[#This Row],[V1]]*EST_468[[#This Row],[V2]]*EST_468[[#This Row],[V3]]</calculatedColumnFormula>
    </tableColumn>
    <tableColumn id="8" xr3:uid="{A8F31F2A-0BD0-46A9-A24D-F5BA79E6A153}" name="[C1xC2xC3xC4]" dataDxfId="101">
      <calculatedColumnFormula>EST_468[[#This Row],[V1]]*EST_468[[#This Row],[V2]]*EST_468[[#This Row],[V3]]*EST_468[[#This Row],[V4]]</calculatedColumnFormula>
    </tableColumn>
  </tableColumns>
  <tableStyleInfo name="CALCUL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CE41C5-1756-44F3-AC85-CF88AB7A390D}" name="GESTÃO10" displayName="GESTÃO10" ref="F134:M138" totalsRowShown="0" tableBorderDxfId="100">
  <autoFilter ref="F134:M138" xr:uid="{F7CE41C5-1756-44F3-AC85-CF88AB7A390D}"/>
  <tableColumns count="8">
    <tableColumn id="1" xr3:uid="{D79A8F04-C3ED-4654-BB72-ECA778A7BB84}" name="V0" dataDxfId="99"/>
    <tableColumn id="2" xr3:uid="{F083B5DC-92FB-4895-9FD3-6039E8104B67}" name="V1" dataDxfId="98"/>
    <tableColumn id="3" xr3:uid="{A13D0F0C-5149-4ED7-BC6E-4C89D1DBE325}" name="V2" dataDxfId="97"/>
    <tableColumn id="4" xr3:uid="{2C749888-616B-4C3E-9A24-9D90CA3708C9}" name="V3" dataDxfId="96"/>
    <tableColumn id="6" xr3:uid="{74767341-8CF9-48B0-B3F5-6C2FD4A4499A}" name="V4" dataDxfId="95"/>
    <tableColumn id="7" xr3:uid="{D7C46E8F-4C75-43BB-86CC-3446A29EA1FD}" name="[C1xC2]" dataDxfId="94">
      <calculatedColumnFormula>GESTÃO10[[#This Row],[V1]]*GESTÃO10[[#This Row],[V2]]</calculatedColumnFormula>
    </tableColumn>
    <tableColumn id="5" xr3:uid="{42BDB90C-FAA5-499B-B6A5-881CE04C50CF}" name="[C1xC2xC3]" dataDxfId="93">
      <calculatedColumnFormula>GESTÃO10[[#This Row],[V1]]*GESTÃO10[[#This Row],[V2]]*GESTÃO10[[#This Row],[V3]]</calculatedColumnFormula>
    </tableColumn>
    <tableColumn id="8" xr3:uid="{788C388C-8221-40B8-9729-DA38A3A7229E}" name="[C1xC2xC3xC4]" dataDxfId="92">
      <calculatedColumnFormula>GESTÃO10[[#This Row],[V1]]*GESTÃO10[[#This Row],[V2]]*GESTÃO10[[#This Row],[V3]]*GESTÃO10[[#This Row],[V4]]</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F078DE4-9540-4A90-A801-A25EB65F4939}" name="TRA" displayName="TRA" ref="F46:M50" totalsRowShown="0" tableBorderDxfId="91">
  <autoFilter ref="F46:M50" xr:uid="{2F078DE4-9540-4A90-A801-A25EB65F4939}"/>
  <tableColumns count="8">
    <tableColumn id="1" xr3:uid="{F9A1FED8-A7C8-46F7-A7BE-3A711E211428}" name="V0" dataDxfId="90"/>
    <tableColumn id="2" xr3:uid="{8F9B9ACC-F0C5-43DC-A128-26518349295E}" name="V1" dataDxfId="89"/>
    <tableColumn id="3" xr3:uid="{36C189D2-3704-454C-8C6A-54A64999AC7D}" name="V2" dataDxfId="88"/>
    <tableColumn id="4" xr3:uid="{06B4E1D5-231B-4D14-AB76-BCE8F9BCA9FD}" name="V3" dataDxfId="87"/>
    <tableColumn id="6" xr3:uid="{2ED9F6BB-C34C-407E-A95B-76935300A741}" name="V4" dataDxfId="86"/>
    <tableColumn id="7" xr3:uid="{DD076249-340A-4401-BE32-32C5B9FE03E6}" name="[C1xC2]" dataDxfId="85">
      <calculatedColumnFormula>TRA[[#This Row],[V1]]*TRA[[#This Row],[V2]]</calculatedColumnFormula>
    </tableColumn>
    <tableColumn id="5" xr3:uid="{06FD9FD3-391B-4202-9BA2-596C18155E6E}" name="[C1xC2xC3]" dataDxfId="84">
      <calculatedColumnFormula>TRA[[#This Row],[V1]]*TRA[[#This Row],[V2]]*TRA[[#This Row],[V3]]</calculatedColumnFormula>
    </tableColumn>
    <tableColumn id="8" xr3:uid="{69807CE1-E2E9-4FB1-954B-49EB29C78578}" name="[C1xC2xC3xC4]" dataDxfId="83">
      <calculatedColumnFormula>TRA[[#This Row],[V1]]*TRA[[#This Row],[V2]]*TRA[[#This Row],[V3]]*TRA[[#This Row],[V4]]</calculatedColumnFormula>
    </tableColumn>
  </tableColumns>
  <tableStyleInfo showFirstColumn="0" showLastColumn="0" showRowStripes="0"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B1E74-CE89-46CE-8D38-234463B56B92}">
  <sheetPr>
    <tabColor theme="9" tint="0.59999389629810485"/>
    <pageSetUpPr fitToPage="1"/>
  </sheetPr>
  <dimension ref="A1:L47"/>
  <sheetViews>
    <sheetView showOutlineSymbols="0" showWhiteSpace="0" view="pageBreakPreview" zoomScale="70" zoomScaleNormal="70" zoomScaleSheetLayoutView="70" workbookViewId="0">
      <selection activeCell="Q35" sqref="Q35"/>
    </sheetView>
  </sheetViews>
  <sheetFormatPr defaultRowHeight="14.25" x14ac:dyDescent="0.2"/>
  <cols>
    <col min="1" max="2" width="10" bestFit="1" customWidth="1"/>
    <col min="4" max="4" width="60" bestFit="1" customWidth="1"/>
    <col min="5" max="5" width="30" bestFit="1" customWidth="1"/>
    <col min="6" max="6" width="5" bestFit="1" customWidth="1"/>
    <col min="7" max="9" width="10" bestFit="1" customWidth="1"/>
    <col min="10" max="10" width="20.625" customWidth="1"/>
    <col min="11" max="11" width="30.625" customWidth="1"/>
  </cols>
  <sheetData>
    <row r="1" spans="1:12" s="368" customFormat="1" ht="18" x14ac:dyDescent="0.25">
      <c r="A1" s="325"/>
      <c r="B1" s="325"/>
      <c r="C1" s="325"/>
      <c r="D1" s="325"/>
      <c r="E1" s="325"/>
      <c r="F1" s="340"/>
      <c r="G1" s="340"/>
      <c r="H1" s="325"/>
      <c r="I1" s="325"/>
      <c r="J1" s="325"/>
      <c r="K1" s="366"/>
      <c r="L1" s="367"/>
    </row>
    <row r="2" spans="1:12" s="368" customFormat="1" ht="5.0999999999999996" customHeight="1" x14ac:dyDescent="0.25">
      <c r="A2" s="408"/>
      <c r="B2" s="322"/>
      <c r="C2" s="322"/>
      <c r="D2" s="322"/>
      <c r="E2" s="322"/>
      <c r="F2" s="409"/>
      <c r="G2" s="409"/>
      <c r="H2" s="322"/>
      <c r="I2" s="322"/>
      <c r="J2" s="322"/>
      <c r="K2" s="410"/>
      <c r="L2" s="367"/>
    </row>
    <row r="3" spans="1:12" s="368" customFormat="1" ht="24.95" customHeight="1" x14ac:dyDescent="0.25">
      <c r="A3" s="451" t="s">
        <v>177</v>
      </c>
      <c r="B3" s="452"/>
      <c r="C3" s="452"/>
      <c r="D3" s="452"/>
      <c r="E3" s="452"/>
      <c r="F3" s="452"/>
      <c r="G3" s="452"/>
      <c r="H3" s="452"/>
      <c r="I3" s="452"/>
      <c r="J3" s="452"/>
      <c r="K3" s="453"/>
      <c r="L3" s="367"/>
    </row>
    <row r="4" spans="1:12" s="368" customFormat="1" ht="24.95" customHeight="1" x14ac:dyDescent="0.25">
      <c r="A4" s="454"/>
      <c r="B4" s="455"/>
      <c r="C4" s="455"/>
      <c r="D4" s="455"/>
      <c r="E4" s="455"/>
      <c r="F4" s="455"/>
      <c r="G4" s="455"/>
      <c r="H4" s="455"/>
      <c r="I4" s="455"/>
      <c r="J4" s="455"/>
      <c r="K4" s="456"/>
      <c r="L4" s="367"/>
    </row>
    <row r="5" spans="1:12" s="368" customFormat="1" ht="5.0999999999999996" customHeight="1" x14ac:dyDescent="0.25">
      <c r="A5" s="370"/>
      <c r="B5" s="341"/>
      <c r="C5" s="341"/>
      <c r="D5" s="341"/>
      <c r="E5" s="341"/>
      <c r="F5" s="341"/>
      <c r="G5" s="341"/>
      <c r="H5" s="341"/>
      <c r="I5" s="341"/>
      <c r="J5" s="341"/>
      <c r="K5" s="378"/>
      <c r="L5" s="367"/>
    </row>
    <row r="6" spans="1:12" s="368" customFormat="1" ht="25.5" customHeight="1" x14ac:dyDescent="0.35">
      <c r="A6" s="457" t="s">
        <v>487</v>
      </c>
      <c r="B6" s="458"/>
      <c r="C6" s="458"/>
      <c r="D6" s="371" t="s">
        <v>490</v>
      </c>
      <c r="E6" s="372" t="s">
        <v>491</v>
      </c>
      <c r="F6" s="372"/>
      <c r="G6" s="372"/>
      <c r="H6" s="372"/>
      <c r="I6" s="372"/>
      <c r="J6" s="372"/>
      <c r="K6" s="411"/>
      <c r="L6" s="367"/>
    </row>
    <row r="7" spans="1:12" s="368" customFormat="1" ht="18" customHeight="1" x14ac:dyDescent="0.25">
      <c r="A7" s="459" t="s">
        <v>492</v>
      </c>
      <c r="B7" s="460"/>
      <c r="C7" s="460"/>
      <c r="D7" s="460" t="str">
        <f>'Orçamento Sintético'!E7</f>
        <v>O A E - LAMARTINE PETRY                                                                                                     [LOCAL]: (-27.517158° -48.794233°)                                                                          COMPRIMENTO: 30,00 M;                                                                            LARGURA: 7,00 M                                                                                                       AREA: 210.00 M2</v>
      </c>
      <c r="E7" s="461" t="s">
        <v>493</v>
      </c>
      <c r="F7" s="461"/>
      <c r="G7" s="461"/>
      <c r="H7" s="461"/>
      <c r="I7" s="461"/>
      <c r="J7" s="461"/>
      <c r="K7" s="462"/>
      <c r="L7" s="367"/>
    </row>
    <row r="8" spans="1:12" s="368" customFormat="1" ht="60" customHeight="1" x14ac:dyDescent="0.25">
      <c r="A8" s="459"/>
      <c r="B8" s="460"/>
      <c r="C8" s="460"/>
      <c r="D8" s="460"/>
      <c r="E8" s="461"/>
      <c r="F8" s="461"/>
      <c r="G8" s="461"/>
      <c r="H8" s="461"/>
      <c r="I8" s="461"/>
      <c r="J8" s="461"/>
      <c r="K8" s="462"/>
      <c r="L8" s="367"/>
    </row>
    <row r="9" spans="1:12" s="368" customFormat="1" ht="5.0999999999999996" customHeight="1" x14ac:dyDescent="0.25">
      <c r="A9" s="464"/>
      <c r="B9" s="465"/>
      <c r="C9" s="465"/>
      <c r="D9" s="465"/>
      <c r="E9" s="465"/>
      <c r="F9" s="465"/>
      <c r="G9" s="465"/>
      <c r="H9" s="465"/>
      <c r="I9" s="465"/>
      <c r="J9" s="465"/>
      <c r="K9" s="466"/>
      <c r="L9" s="367"/>
    </row>
    <row r="10" spans="1:12" ht="30" customHeight="1" x14ac:dyDescent="0.2">
      <c r="A10" s="449" t="s">
        <v>5</v>
      </c>
      <c r="B10" s="449"/>
      <c r="C10" s="449"/>
      <c r="D10" s="449" t="s">
        <v>8</v>
      </c>
      <c r="E10" s="449"/>
      <c r="F10" s="449"/>
      <c r="G10" s="449"/>
      <c r="H10" s="449"/>
      <c r="I10" s="449"/>
      <c r="J10" s="373" t="s">
        <v>13</v>
      </c>
      <c r="K10" s="373" t="s">
        <v>14</v>
      </c>
    </row>
    <row r="11" spans="1:12" ht="18" customHeight="1" x14ac:dyDescent="0.2">
      <c r="A11" s="450" t="s">
        <v>15</v>
      </c>
      <c r="B11" s="450"/>
      <c r="C11" s="450"/>
      <c r="D11" s="450" t="s">
        <v>16</v>
      </c>
      <c r="E11" s="450"/>
      <c r="F11" s="450"/>
      <c r="G11" s="450"/>
      <c r="H11" s="450"/>
      <c r="I11" s="450"/>
      <c r="J11" s="374">
        <f>'Orçamento Sintético'!J12</f>
        <v>24622.68</v>
      </c>
      <c r="K11" s="375">
        <f>J11/$I$29</f>
        <v>2.0774807541767415E-2</v>
      </c>
    </row>
    <row r="12" spans="1:12" ht="18" customHeight="1" x14ac:dyDescent="0.2">
      <c r="A12" s="450" t="s">
        <v>29</v>
      </c>
      <c r="B12" s="450"/>
      <c r="C12" s="450"/>
      <c r="D12" s="450" t="s">
        <v>30</v>
      </c>
      <c r="E12" s="450"/>
      <c r="F12" s="450"/>
      <c r="G12" s="450"/>
      <c r="H12" s="450"/>
      <c r="I12" s="450"/>
      <c r="J12" s="374">
        <f>'Orçamento Sintético'!J16</f>
        <v>12990.87</v>
      </c>
      <c r="K12" s="375">
        <f t="shared" ref="K12:K27" si="0">J12/$I$29</f>
        <v>1.0960741237351909E-2</v>
      </c>
    </row>
    <row r="13" spans="1:12" ht="18" customHeight="1" x14ac:dyDescent="0.2">
      <c r="A13" s="450" t="s">
        <v>36</v>
      </c>
      <c r="B13" s="450"/>
      <c r="C13" s="450"/>
      <c r="D13" s="450" t="s">
        <v>37</v>
      </c>
      <c r="E13" s="450"/>
      <c r="F13" s="450"/>
      <c r="G13" s="450"/>
      <c r="H13" s="450"/>
      <c r="I13" s="450"/>
      <c r="J13" s="374">
        <f>'Orçamento Sintético'!J18</f>
        <v>7249.9</v>
      </c>
      <c r="K13" s="375">
        <f t="shared" si="0"/>
        <v>6.1169327301926349E-3</v>
      </c>
    </row>
    <row r="14" spans="1:12" ht="18" customHeight="1" x14ac:dyDescent="0.2">
      <c r="A14" s="450" t="s">
        <v>43</v>
      </c>
      <c r="B14" s="450"/>
      <c r="C14" s="450"/>
      <c r="D14" s="450" t="s">
        <v>44</v>
      </c>
      <c r="E14" s="450"/>
      <c r="F14" s="450"/>
      <c r="G14" s="450"/>
      <c r="H14" s="450"/>
      <c r="I14" s="450"/>
      <c r="J14" s="374">
        <f>'Orçamento Sintético'!J20</f>
        <v>7249.9</v>
      </c>
      <c r="K14" s="375">
        <f t="shared" si="0"/>
        <v>6.1169327301926349E-3</v>
      </c>
    </row>
    <row r="15" spans="1:12" ht="18" customHeight="1" x14ac:dyDescent="0.2">
      <c r="A15" s="450" t="s">
        <v>46</v>
      </c>
      <c r="B15" s="450"/>
      <c r="C15" s="450"/>
      <c r="D15" s="450" t="s">
        <v>47</v>
      </c>
      <c r="E15" s="450"/>
      <c r="F15" s="450"/>
      <c r="G15" s="450"/>
      <c r="H15" s="450"/>
      <c r="I15" s="450"/>
      <c r="J15" s="374">
        <f>'Orçamento Sintético'!J22</f>
        <v>114684.04999999999</v>
      </c>
      <c r="K15" s="375">
        <f t="shared" si="0"/>
        <v>9.6761971761824106E-2</v>
      </c>
    </row>
    <row r="16" spans="1:12" ht="18" customHeight="1" x14ac:dyDescent="0.2">
      <c r="A16" s="450" t="s">
        <v>67</v>
      </c>
      <c r="B16" s="450"/>
      <c r="C16" s="450"/>
      <c r="D16" s="450" t="s">
        <v>68</v>
      </c>
      <c r="E16" s="450"/>
      <c r="F16" s="450"/>
      <c r="G16" s="450"/>
      <c r="H16" s="450"/>
      <c r="I16" s="450"/>
      <c r="J16" s="374">
        <f>'Orçamento Sintético'!J29</f>
        <v>116573.56999999999</v>
      </c>
      <c r="K16" s="375">
        <f t="shared" si="0"/>
        <v>9.8356209852329304E-2</v>
      </c>
    </row>
    <row r="17" spans="1:11" ht="18" customHeight="1" x14ac:dyDescent="0.2">
      <c r="A17" s="450" t="s">
        <v>82</v>
      </c>
      <c r="B17" s="450"/>
      <c r="C17" s="450"/>
      <c r="D17" s="450" t="s">
        <v>83</v>
      </c>
      <c r="E17" s="450"/>
      <c r="F17" s="450"/>
      <c r="G17" s="450"/>
      <c r="H17" s="450"/>
      <c r="I17" s="450"/>
      <c r="J17" s="374">
        <f>'Orçamento Sintético'!J34</f>
        <v>149666.62</v>
      </c>
      <c r="K17" s="375">
        <f t="shared" si="0"/>
        <v>0.1262776930020143</v>
      </c>
    </row>
    <row r="18" spans="1:11" ht="18" customHeight="1" x14ac:dyDescent="0.2">
      <c r="A18" s="450" t="s">
        <v>84</v>
      </c>
      <c r="B18" s="450"/>
      <c r="C18" s="450"/>
      <c r="D18" s="450" t="s">
        <v>85</v>
      </c>
      <c r="E18" s="450"/>
      <c r="F18" s="450"/>
      <c r="G18" s="450"/>
      <c r="H18" s="450"/>
      <c r="I18" s="450"/>
      <c r="J18" s="374">
        <f>'Orçamento Sintético'!J35</f>
        <v>108625.93</v>
      </c>
      <c r="K18" s="375">
        <f t="shared" si="0"/>
        <v>9.1650575396159117E-2</v>
      </c>
    </row>
    <row r="19" spans="1:11" ht="18" customHeight="1" x14ac:dyDescent="0.2">
      <c r="A19" s="450" t="s">
        <v>89</v>
      </c>
      <c r="B19" s="450"/>
      <c r="C19" s="450"/>
      <c r="D19" s="450" t="s">
        <v>90</v>
      </c>
      <c r="E19" s="450"/>
      <c r="F19" s="450"/>
      <c r="G19" s="450"/>
      <c r="H19" s="450"/>
      <c r="I19" s="450"/>
      <c r="J19" s="374">
        <f>'Orçamento Sintético'!J39</f>
        <v>41040.689999999995</v>
      </c>
      <c r="K19" s="375">
        <f t="shared" si="0"/>
        <v>3.4627117605855191E-2</v>
      </c>
    </row>
    <row r="20" spans="1:11" ht="18" customHeight="1" x14ac:dyDescent="0.2">
      <c r="A20" s="450" t="s">
        <v>102</v>
      </c>
      <c r="B20" s="450"/>
      <c r="C20" s="450"/>
      <c r="D20" s="450" t="s">
        <v>103</v>
      </c>
      <c r="E20" s="450"/>
      <c r="F20" s="450"/>
      <c r="G20" s="450"/>
      <c r="H20" s="450"/>
      <c r="I20" s="450"/>
      <c r="J20" s="374">
        <f>'Orçamento Sintético'!J45</f>
        <v>452778.79</v>
      </c>
      <c r="K20" s="375">
        <f t="shared" si="0"/>
        <v>0.38202146237713863</v>
      </c>
    </row>
    <row r="21" spans="1:11" ht="18" customHeight="1" x14ac:dyDescent="0.2">
      <c r="A21" s="450" t="s">
        <v>104</v>
      </c>
      <c r="B21" s="450"/>
      <c r="C21" s="450"/>
      <c r="D21" s="450" t="s">
        <v>105</v>
      </c>
      <c r="E21" s="450"/>
      <c r="F21" s="450"/>
      <c r="G21" s="450"/>
      <c r="H21" s="450"/>
      <c r="I21" s="450"/>
      <c r="J21" s="374">
        <f>'Orçamento Sintético'!J46</f>
        <v>452778.79</v>
      </c>
      <c r="K21" s="375">
        <f t="shared" si="0"/>
        <v>0.38202146237713863</v>
      </c>
    </row>
    <row r="22" spans="1:11" ht="18" customHeight="1" x14ac:dyDescent="0.2">
      <c r="A22" s="450" t="s">
        <v>126</v>
      </c>
      <c r="B22" s="450"/>
      <c r="C22" s="450"/>
      <c r="D22" s="450" t="s">
        <v>127</v>
      </c>
      <c r="E22" s="450"/>
      <c r="F22" s="450"/>
      <c r="G22" s="450"/>
      <c r="H22" s="450"/>
      <c r="I22" s="450"/>
      <c r="J22" s="374">
        <f>'Orçamento Sintético'!J55</f>
        <v>9621.1</v>
      </c>
      <c r="K22" s="375">
        <f t="shared" si="0"/>
        <v>8.1175769997457008E-3</v>
      </c>
    </row>
    <row r="23" spans="1:11" ht="18" customHeight="1" x14ac:dyDescent="0.2">
      <c r="A23" s="450" t="s">
        <v>131</v>
      </c>
      <c r="B23" s="450"/>
      <c r="C23" s="450"/>
      <c r="D23" s="450" t="s">
        <v>132</v>
      </c>
      <c r="E23" s="450"/>
      <c r="F23" s="450"/>
      <c r="G23" s="450"/>
      <c r="H23" s="450"/>
      <c r="I23" s="450"/>
      <c r="J23" s="374">
        <f>'Orçamento Sintético'!J59</f>
        <v>69568.009999999995</v>
      </c>
      <c r="K23" s="375">
        <f t="shared" si="0"/>
        <v>5.8696373376649125E-2</v>
      </c>
    </row>
    <row r="24" spans="1:11" ht="18" customHeight="1" x14ac:dyDescent="0.2">
      <c r="A24" s="450" t="s">
        <v>140</v>
      </c>
      <c r="B24" s="450"/>
      <c r="C24" s="450"/>
      <c r="D24" s="450" t="s">
        <v>141</v>
      </c>
      <c r="E24" s="450"/>
      <c r="F24" s="450"/>
      <c r="G24" s="450"/>
      <c r="H24" s="450"/>
      <c r="I24" s="450"/>
      <c r="J24" s="374">
        <f>'Orçamento Sintético'!J64</f>
        <v>156725.17000000001</v>
      </c>
      <c r="K24" s="375">
        <f t="shared" si="0"/>
        <v>0.13223317866701678</v>
      </c>
    </row>
    <row r="25" spans="1:11" ht="18" customHeight="1" x14ac:dyDescent="0.2">
      <c r="A25" s="450" t="s">
        <v>151</v>
      </c>
      <c r="B25" s="450"/>
      <c r="C25" s="450"/>
      <c r="D25" s="450" t="s">
        <v>152</v>
      </c>
      <c r="E25" s="450"/>
      <c r="F25" s="450"/>
      <c r="G25" s="450"/>
      <c r="H25" s="450"/>
      <c r="I25" s="450"/>
      <c r="J25" s="374">
        <f>'Orçamento Sintético'!J70</f>
        <v>17574.82</v>
      </c>
      <c r="K25" s="375">
        <f t="shared" si="0"/>
        <v>1.48283413130173E-2</v>
      </c>
    </row>
    <row r="26" spans="1:11" ht="18" customHeight="1" x14ac:dyDescent="0.2">
      <c r="A26" s="450" t="s">
        <v>159</v>
      </c>
      <c r="B26" s="450"/>
      <c r="C26" s="450"/>
      <c r="D26" s="450" t="s">
        <v>160</v>
      </c>
      <c r="E26" s="450"/>
      <c r="F26" s="450"/>
      <c r="G26" s="450"/>
      <c r="H26" s="450"/>
      <c r="I26" s="450"/>
      <c r="J26" s="374">
        <f>'Orçamento Sintético'!J73</f>
        <v>24160.959999999999</v>
      </c>
      <c r="K26" s="375">
        <f t="shared" si="0"/>
        <v>2.0385242143598537E-2</v>
      </c>
    </row>
    <row r="27" spans="1:11" ht="18" customHeight="1" x14ac:dyDescent="0.2">
      <c r="A27" s="450" t="s">
        <v>166</v>
      </c>
      <c r="B27" s="450"/>
      <c r="C27" s="450"/>
      <c r="D27" s="450" t="s">
        <v>167</v>
      </c>
      <c r="E27" s="450"/>
      <c r="F27" s="450"/>
      <c r="G27" s="450"/>
      <c r="H27" s="450"/>
      <c r="I27" s="450"/>
      <c r="J27" s="374">
        <f>'Orçamento Sintético'!J77</f>
        <v>21751.760000000002</v>
      </c>
      <c r="K27" s="375">
        <f t="shared" si="0"/>
        <v>1.8352536267161611E-2</v>
      </c>
    </row>
    <row r="28" spans="1:11" x14ac:dyDescent="0.2">
      <c r="A28" s="4"/>
      <c r="B28" s="4"/>
      <c r="C28" s="4"/>
      <c r="D28" s="4"/>
      <c r="E28" s="4"/>
      <c r="F28" s="4"/>
      <c r="G28" s="4"/>
      <c r="H28" s="4"/>
      <c r="I28" s="4"/>
      <c r="J28" s="4"/>
      <c r="K28" s="4"/>
    </row>
    <row r="29" spans="1:11" x14ac:dyDescent="0.2">
      <c r="A29" s="467" t="s">
        <v>494</v>
      </c>
      <c r="B29" s="467"/>
      <c r="C29" s="467"/>
      <c r="D29" s="467"/>
      <c r="E29" s="467"/>
      <c r="F29" s="467"/>
      <c r="G29" s="467"/>
      <c r="H29" s="467"/>
      <c r="I29" s="468">
        <f>'Orçamento Sintético'!I9:K9</f>
        <v>1185218.2</v>
      </c>
      <c r="J29" s="468"/>
      <c r="K29" s="468"/>
    </row>
    <row r="30" spans="1:11" x14ac:dyDescent="0.2">
      <c r="A30" s="467"/>
      <c r="B30" s="467"/>
      <c r="C30" s="467"/>
      <c r="D30" s="467"/>
      <c r="E30" s="467"/>
      <c r="F30" s="467"/>
      <c r="G30" s="467"/>
      <c r="H30" s="467"/>
      <c r="I30" s="468"/>
      <c r="J30" s="468"/>
      <c r="K30" s="468"/>
    </row>
    <row r="31" spans="1:11" ht="6.75" customHeight="1" x14ac:dyDescent="0.2">
      <c r="A31" s="4"/>
      <c r="B31" s="4"/>
      <c r="C31" s="4"/>
      <c r="D31" s="4"/>
      <c r="E31" s="4"/>
      <c r="F31" s="4"/>
      <c r="G31" s="376"/>
      <c r="H31" s="376"/>
      <c r="I31" s="376"/>
      <c r="J31" s="376"/>
      <c r="K31" s="376"/>
    </row>
    <row r="32" spans="1:11" ht="6.75" customHeight="1" x14ac:dyDescent="0.2">
      <c r="A32" s="471"/>
      <c r="B32" s="471"/>
      <c r="C32" s="471"/>
      <c r="D32" s="7"/>
      <c r="E32" s="6"/>
      <c r="F32" s="6"/>
      <c r="G32" s="472" t="s">
        <v>174</v>
      </c>
      <c r="H32" s="473"/>
      <c r="I32" s="474">
        <v>930222.34</v>
      </c>
      <c r="J32" s="473"/>
      <c r="K32" s="473"/>
    </row>
    <row r="33" spans="1:11" ht="6.75" customHeight="1" x14ac:dyDescent="0.2">
      <c r="A33" s="471"/>
      <c r="B33" s="471"/>
      <c r="C33" s="471"/>
      <c r="D33" s="7"/>
      <c r="E33" s="6"/>
      <c r="F33" s="6"/>
      <c r="G33" s="472" t="s">
        <v>175</v>
      </c>
      <c r="H33" s="473"/>
      <c r="I33" s="474">
        <v>206291.75</v>
      </c>
      <c r="J33" s="473"/>
      <c r="K33" s="473"/>
    </row>
    <row r="34" spans="1:11" ht="6.75" customHeight="1" x14ac:dyDescent="0.2">
      <c r="A34" s="471"/>
      <c r="B34" s="471"/>
      <c r="C34" s="471"/>
      <c r="D34" s="7"/>
      <c r="E34" s="6"/>
      <c r="F34" s="6"/>
      <c r="G34" s="472" t="s">
        <v>176</v>
      </c>
      <c r="H34" s="473"/>
      <c r="I34" s="474">
        <v>1136514.0900000001</v>
      </c>
      <c r="J34" s="473"/>
      <c r="K34" s="473"/>
    </row>
    <row r="35" spans="1:11" x14ac:dyDescent="0.2">
      <c r="A35" s="5"/>
      <c r="B35" s="5"/>
      <c r="C35" s="5"/>
      <c r="D35" s="5"/>
      <c r="E35" s="5"/>
      <c r="F35" s="5"/>
      <c r="G35" s="5"/>
      <c r="H35" s="5"/>
      <c r="I35" s="5"/>
      <c r="J35" s="5"/>
      <c r="K35" s="5"/>
    </row>
    <row r="36" spans="1:11" ht="15" thickBot="1" x14ac:dyDescent="0.25">
      <c r="A36" s="5"/>
      <c r="B36" s="5"/>
      <c r="C36" s="5"/>
      <c r="D36" s="5"/>
      <c r="E36" s="5"/>
      <c r="F36" s="5"/>
      <c r="G36" s="5"/>
      <c r="H36" s="5"/>
      <c r="I36" s="5"/>
      <c r="J36" s="377"/>
      <c r="K36" s="377"/>
    </row>
    <row r="37" spans="1:11" x14ac:dyDescent="0.2">
      <c r="A37" s="377"/>
      <c r="B37" s="377"/>
      <c r="C37" s="377"/>
      <c r="D37" s="377"/>
      <c r="E37" s="377"/>
      <c r="H37" s="335"/>
      <c r="I37" s="469" t="s">
        <v>495</v>
      </c>
      <c r="J37" s="469"/>
      <c r="K37" s="469"/>
    </row>
    <row r="38" spans="1:11" x14ac:dyDescent="0.2">
      <c r="H38" s="339" t="s">
        <v>202</v>
      </c>
      <c r="I38" s="470" t="s">
        <v>501</v>
      </c>
      <c r="J38" s="470"/>
      <c r="K38" s="470"/>
    </row>
    <row r="39" spans="1:11" x14ac:dyDescent="0.2">
      <c r="H39" s="339" t="s">
        <v>496</v>
      </c>
      <c r="I39" s="463" t="s">
        <v>503</v>
      </c>
      <c r="J39" s="463"/>
      <c r="K39" s="463"/>
    </row>
    <row r="45" spans="1:11" x14ac:dyDescent="0.2">
      <c r="K45" s="388">
        <f>I32</f>
        <v>930222.34</v>
      </c>
    </row>
    <row r="46" spans="1:11" x14ac:dyDescent="0.2">
      <c r="K46" s="388">
        <f>I33</f>
        <v>206291.75</v>
      </c>
    </row>
    <row r="47" spans="1:11" x14ac:dyDescent="0.2">
      <c r="K47" s="388">
        <f>I34</f>
        <v>1136514.0900000001</v>
      </c>
    </row>
  </sheetData>
  <mergeCells count="56">
    <mergeCell ref="I39:K39"/>
    <mergeCell ref="A9:K9"/>
    <mergeCell ref="A29:H30"/>
    <mergeCell ref="I29:K30"/>
    <mergeCell ref="I37:K37"/>
    <mergeCell ref="I38:K38"/>
    <mergeCell ref="A34:C34"/>
    <mergeCell ref="G34:H34"/>
    <mergeCell ref="I34:K34"/>
    <mergeCell ref="A32:C32"/>
    <mergeCell ref="G32:H32"/>
    <mergeCell ref="I32:K32"/>
    <mergeCell ref="A33:C33"/>
    <mergeCell ref="G33:H33"/>
    <mergeCell ref="I33:K33"/>
    <mergeCell ref="A25:C25"/>
    <mergeCell ref="A3:K4"/>
    <mergeCell ref="A6:C6"/>
    <mergeCell ref="A7:C8"/>
    <mergeCell ref="D7:D8"/>
    <mergeCell ref="E7:K8"/>
    <mergeCell ref="D25:I25"/>
    <mergeCell ref="A26:C26"/>
    <mergeCell ref="D26:I26"/>
    <mergeCell ref="A27:C27"/>
    <mergeCell ref="D27:I27"/>
    <mergeCell ref="A22:C22"/>
    <mergeCell ref="D22:I22"/>
    <mergeCell ref="A23:C23"/>
    <mergeCell ref="D23:I23"/>
    <mergeCell ref="A24:C24"/>
    <mergeCell ref="D24:I24"/>
    <mergeCell ref="A19:C19"/>
    <mergeCell ref="D19:I19"/>
    <mergeCell ref="A20:C20"/>
    <mergeCell ref="D20:I20"/>
    <mergeCell ref="A21:C21"/>
    <mergeCell ref="D21:I21"/>
    <mergeCell ref="A16:C16"/>
    <mergeCell ref="D16:I16"/>
    <mergeCell ref="A17:C17"/>
    <mergeCell ref="D17:I17"/>
    <mergeCell ref="A18:C18"/>
    <mergeCell ref="D18:I18"/>
    <mergeCell ref="A13:C13"/>
    <mergeCell ref="D13:I13"/>
    <mergeCell ref="A14:C14"/>
    <mergeCell ref="D14:I14"/>
    <mergeCell ref="A15:C15"/>
    <mergeCell ref="D15:I15"/>
    <mergeCell ref="A10:C10"/>
    <mergeCell ref="D10:I10"/>
    <mergeCell ref="A11:C11"/>
    <mergeCell ref="D11:I11"/>
    <mergeCell ref="A12:C12"/>
    <mergeCell ref="D12:I12"/>
  </mergeCells>
  <conditionalFormatting sqref="I38:I39">
    <cfRule type="cellIs" dxfId="10" priority="1" stopIfTrue="1" operator="notEqual">
      <formula>""</formula>
    </cfRule>
  </conditionalFormatting>
  <pageMargins left="0.51181102362204722" right="0.51181102362204722" top="0.98425196850393704" bottom="0.98425196850393704" header="0.51181102362204722" footer="0.51181102362204722"/>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T89"/>
  <sheetViews>
    <sheetView showOutlineSymbols="0" showWhiteSpace="0" view="pageBreakPreview" zoomScale="60" zoomScaleNormal="70" workbookViewId="0">
      <selection activeCell="I24" sqref="I24"/>
    </sheetView>
  </sheetViews>
  <sheetFormatPr defaultRowHeight="14.25" x14ac:dyDescent="0.2"/>
  <cols>
    <col min="1" max="1" width="1.875" customWidth="1"/>
    <col min="2" max="3" width="10" bestFit="1" customWidth="1"/>
    <col min="4" max="4" width="13.25" bestFit="1" customWidth="1"/>
    <col min="5" max="5" width="60" bestFit="1" customWidth="1"/>
    <col min="6" max="6" width="8" bestFit="1" customWidth="1"/>
    <col min="7" max="7" width="13" style="423" bestFit="1" customWidth="1"/>
    <col min="8" max="11" width="13" bestFit="1" customWidth="1"/>
    <col min="12" max="12" width="1.75" customWidth="1"/>
    <col min="18" max="18" width="15.625" bestFit="1" customWidth="1"/>
  </cols>
  <sheetData>
    <row r="1" spans="2:20" x14ac:dyDescent="0.2">
      <c r="B1" s="325"/>
      <c r="C1" s="325"/>
      <c r="D1" s="325"/>
      <c r="E1" s="325"/>
      <c r="F1" s="325"/>
      <c r="G1" s="340"/>
      <c r="H1" s="340"/>
      <c r="I1" s="325"/>
      <c r="J1" s="325"/>
      <c r="K1" s="325"/>
    </row>
    <row r="2" spans="2:20" ht="5.0999999999999996" customHeight="1" x14ac:dyDescent="0.2">
      <c r="B2" s="325"/>
      <c r="C2" s="325"/>
      <c r="D2" s="325"/>
      <c r="E2" s="325"/>
      <c r="F2" s="325"/>
      <c r="G2" s="340"/>
      <c r="H2" s="340"/>
      <c r="I2" s="325"/>
      <c r="J2" s="325"/>
      <c r="K2" s="325"/>
    </row>
    <row r="3" spans="2:20" ht="30.75" customHeight="1" x14ac:dyDescent="0.2">
      <c r="B3" s="475" t="s">
        <v>486</v>
      </c>
      <c r="C3" s="475"/>
      <c r="D3" s="475"/>
      <c r="E3" s="475"/>
      <c r="F3" s="475"/>
      <c r="G3" s="475"/>
      <c r="H3" s="475"/>
      <c r="I3" s="475"/>
      <c r="J3" s="475"/>
      <c r="K3" s="475"/>
      <c r="L3" s="345"/>
    </row>
    <row r="4" spans="2:20" ht="5.0999999999999996" customHeight="1" x14ac:dyDescent="0.2">
      <c r="B4" s="342"/>
      <c r="C4" s="342"/>
      <c r="D4" s="342"/>
      <c r="E4" s="342"/>
      <c r="F4" s="343"/>
      <c r="G4" s="413"/>
      <c r="H4" s="343"/>
      <c r="I4" s="344"/>
      <c r="J4" s="344"/>
      <c r="K4" s="344"/>
      <c r="L4" s="356"/>
      <c r="N4" s="106"/>
      <c r="O4" s="107"/>
      <c r="P4" s="108"/>
    </row>
    <row r="5" spans="2:20" ht="30.75" customHeight="1" x14ac:dyDescent="0.2">
      <c r="B5" s="345"/>
      <c r="C5" s="345"/>
      <c r="D5" s="345"/>
      <c r="E5" s="345"/>
      <c r="F5" s="345"/>
      <c r="G5" s="414"/>
      <c r="H5" s="345"/>
      <c r="I5" s="345"/>
      <c r="J5" s="345"/>
      <c r="K5" s="345"/>
      <c r="L5" s="345"/>
      <c r="R5" s="478" t="s">
        <v>506</v>
      </c>
      <c r="S5" s="479"/>
    </row>
    <row r="6" spans="2:20" ht="18" x14ac:dyDescent="0.25">
      <c r="B6" s="476" t="s">
        <v>487</v>
      </c>
      <c r="C6" s="476"/>
      <c r="D6" s="476"/>
      <c r="E6" s="346" t="s">
        <v>0</v>
      </c>
      <c r="F6" s="476" t="s">
        <v>1</v>
      </c>
      <c r="G6" s="476"/>
      <c r="H6" s="347"/>
      <c r="I6" s="348" t="s">
        <v>2</v>
      </c>
      <c r="J6" s="476" t="s">
        <v>3</v>
      </c>
      <c r="K6" s="476"/>
      <c r="L6" s="346"/>
      <c r="R6" s="424">
        <v>45200</v>
      </c>
      <c r="S6" s="424">
        <v>45323</v>
      </c>
      <c r="T6" t="s">
        <v>507</v>
      </c>
    </row>
    <row r="7" spans="2:20" ht="88.5" customHeight="1" x14ac:dyDescent="0.2">
      <c r="B7" s="477" t="s">
        <v>488</v>
      </c>
      <c r="C7" s="477"/>
      <c r="D7" s="477"/>
      <c r="E7" s="349" t="s">
        <v>505</v>
      </c>
      <c r="F7" s="477" t="s">
        <v>508</v>
      </c>
      <c r="G7" s="477"/>
      <c r="H7" s="477"/>
      <c r="I7" s="350">
        <v>0.222</v>
      </c>
      <c r="J7" s="477" t="s">
        <v>4</v>
      </c>
      <c r="K7" s="477"/>
      <c r="L7" s="389"/>
      <c r="N7" s="106" t="s">
        <v>289</v>
      </c>
      <c r="O7" s="107">
        <v>38.700000000000003</v>
      </c>
      <c r="P7" s="108" t="s">
        <v>63</v>
      </c>
      <c r="R7" s="425">
        <v>97.197999999999993</v>
      </c>
      <c r="S7" s="425">
        <v>97.105000000000004</v>
      </c>
      <c r="T7" s="426">
        <f>S7/R7</f>
        <v>0.9990431901890986</v>
      </c>
    </row>
    <row r="8" spans="2:20" ht="5.0999999999999996" customHeight="1" x14ac:dyDescent="0.2">
      <c r="B8" s="351"/>
      <c r="C8" s="351"/>
      <c r="D8" s="351"/>
      <c r="E8" s="351"/>
      <c r="F8" s="351"/>
      <c r="G8" s="415"/>
      <c r="H8" s="351"/>
      <c r="I8" s="352"/>
      <c r="J8" s="351"/>
      <c r="K8" s="351"/>
      <c r="L8" s="390"/>
      <c r="N8" s="106"/>
      <c r="O8" s="107"/>
      <c r="P8" s="108"/>
    </row>
    <row r="9" spans="2:20" ht="34.5" customHeight="1" x14ac:dyDescent="0.2">
      <c r="B9" s="485" t="s">
        <v>489</v>
      </c>
      <c r="C9" s="485"/>
      <c r="D9" s="485"/>
      <c r="E9" s="485"/>
      <c r="F9" s="486">
        <f>'Resumo do Orçamento'!I32</f>
        <v>930222.34</v>
      </c>
      <c r="G9" s="486"/>
      <c r="H9" s="486"/>
      <c r="I9" s="487">
        <f>J12+J16+J18+J20+J22+J29+J34+J45+J55+J59+J64+J70+J73+J77</f>
        <v>1185218.2</v>
      </c>
      <c r="J9" s="487"/>
      <c r="K9" s="487"/>
      <c r="L9" s="356"/>
      <c r="N9" s="106" t="s">
        <v>291</v>
      </c>
      <c r="O9" s="107">
        <v>8</v>
      </c>
      <c r="P9" s="108" t="s">
        <v>63</v>
      </c>
      <c r="R9" s="353"/>
    </row>
    <row r="10" spans="2:20" ht="5.0999999999999996" customHeight="1" x14ac:dyDescent="0.2">
      <c r="B10" s="354"/>
      <c r="C10" s="354"/>
      <c r="D10" s="354"/>
      <c r="E10" s="354"/>
      <c r="F10" s="355"/>
      <c r="G10" s="416"/>
      <c r="H10" s="355"/>
      <c r="I10" s="356"/>
      <c r="J10" s="356"/>
      <c r="K10" s="356"/>
      <c r="L10" s="356"/>
      <c r="N10" s="106"/>
      <c r="O10" s="107"/>
      <c r="P10" s="108"/>
    </row>
    <row r="11" spans="2:20" ht="30" customHeight="1" x14ac:dyDescent="0.2">
      <c r="B11" s="402" t="s">
        <v>5</v>
      </c>
      <c r="C11" s="403" t="s">
        <v>6</v>
      </c>
      <c r="D11" s="402" t="s">
        <v>7</v>
      </c>
      <c r="E11" s="402" t="s">
        <v>8</v>
      </c>
      <c r="F11" s="404" t="s">
        <v>9</v>
      </c>
      <c r="G11" s="417" t="s">
        <v>10</v>
      </c>
      <c r="H11" s="403" t="s">
        <v>11</v>
      </c>
      <c r="I11" s="403" t="s">
        <v>12</v>
      </c>
      <c r="J11" s="403" t="s">
        <v>13</v>
      </c>
      <c r="K11" s="403" t="s">
        <v>14</v>
      </c>
      <c r="L11" s="391"/>
    </row>
    <row r="12" spans="2:20" ht="24" customHeight="1" x14ac:dyDescent="0.2">
      <c r="B12" s="405" t="s">
        <v>15</v>
      </c>
      <c r="C12" s="405"/>
      <c r="D12" s="405"/>
      <c r="E12" s="405" t="s">
        <v>16</v>
      </c>
      <c r="F12" s="405"/>
      <c r="G12" s="418"/>
      <c r="H12" s="405"/>
      <c r="I12" s="405"/>
      <c r="J12" s="406">
        <f>SUM(J13:J15)</f>
        <v>24622.68</v>
      </c>
      <c r="K12" s="407">
        <f>J12/$J$80</f>
        <v>2.0774807541767415E-2</v>
      </c>
      <c r="L12" s="392"/>
    </row>
    <row r="13" spans="2:20" ht="39" customHeight="1" x14ac:dyDescent="0.2">
      <c r="B13" s="357" t="s">
        <v>17</v>
      </c>
      <c r="C13" s="358" t="s">
        <v>18</v>
      </c>
      <c r="D13" s="357" t="s">
        <v>19</v>
      </c>
      <c r="E13" s="357" t="s">
        <v>20</v>
      </c>
      <c r="F13" s="359" t="s">
        <v>21</v>
      </c>
      <c r="G13" s="419">
        <v>3</v>
      </c>
      <c r="H13" s="360">
        <v>250</v>
      </c>
      <c r="I13" s="360">
        <f>H13*(1+$I$7)</f>
        <v>305.5</v>
      </c>
      <c r="J13" s="360">
        <f>TRUNC(G13*I13,2)</f>
        <v>916.5</v>
      </c>
      <c r="K13" s="361">
        <f>J13/$J$80</f>
        <v>7.7327533444896475E-4</v>
      </c>
      <c r="L13" s="393"/>
    </row>
    <row r="14" spans="2:20" ht="51.95" customHeight="1" x14ac:dyDescent="0.2">
      <c r="B14" s="357" t="s">
        <v>22</v>
      </c>
      <c r="C14" s="358" t="s">
        <v>23</v>
      </c>
      <c r="D14" s="357" t="s">
        <v>19</v>
      </c>
      <c r="E14" s="357" t="s">
        <v>24</v>
      </c>
      <c r="F14" s="359" t="s">
        <v>25</v>
      </c>
      <c r="G14" s="419">
        <v>10</v>
      </c>
      <c r="H14" s="360">
        <v>862.2</v>
      </c>
      <c r="I14" s="360">
        <f t="shared" ref="I14:I15" si="0">H14*(1+$I$7)</f>
        <v>1053.6084000000001</v>
      </c>
      <c r="J14" s="360">
        <f t="shared" ref="J14:J15" si="1">TRUNC(G14*I14,2)</f>
        <v>10536.08</v>
      </c>
      <c r="K14" s="361">
        <f t="shared" ref="K14:K15" si="2">J14/$J$80</f>
        <v>8.8895698699193119E-3</v>
      </c>
      <c r="L14" s="393"/>
    </row>
    <row r="15" spans="2:20" ht="51.95" customHeight="1" x14ac:dyDescent="0.2">
      <c r="B15" s="357" t="s">
        <v>26</v>
      </c>
      <c r="C15" s="358" t="s">
        <v>27</v>
      </c>
      <c r="D15" s="357" t="s">
        <v>19</v>
      </c>
      <c r="E15" s="357" t="s">
        <v>28</v>
      </c>
      <c r="F15" s="359" t="s">
        <v>25</v>
      </c>
      <c r="G15" s="419">
        <v>10</v>
      </c>
      <c r="H15" s="360">
        <v>1077.75</v>
      </c>
      <c r="I15" s="360">
        <f t="shared" si="0"/>
        <v>1317.0104999999999</v>
      </c>
      <c r="J15" s="360">
        <f t="shared" si="1"/>
        <v>13170.1</v>
      </c>
      <c r="K15" s="361">
        <f t="shared" si="2"/>
        <v>1.1111962337399139E-2</v>
      </c>
      <c r="L15" s="393"/>
    </row>
    <row r="16" spans="2:20" ht="24" customHeight="1" x14ac:dyDescent="0.2">
      <c r="B16" s="405" t="s">
        <v>29</v>
      </c>
      <c r="C16" s="405"/>
      <c r="D16" s="405"/>
      <c r="E16" s="405" t="s">
        <v>30</v>
      </c>
      <c r="F16" s="405"/>
      <c r="G16" s="418"/>
      <c r="H16" s="405"/>
      <c r="I16" s="405"/>
      <c r="J16" s="406">
        <f>J17</f>
        <v>12990.87</v>
      </c>
      <c r="K16" s="407">
        <f t="shared" ref="K16:K22" si="3">J16/$J$80</f>
        <v>1.0960741237351909E-2</v>
      </c>
      <c r="L16" s="392"/>
    </row>
    <row r="17" spans="2:13" ht="24" customHeight="1" x14ac:dyDescent="0.2">
      <c r="B17" s="362" t="s">
        <v>31</v>
      </c>
      <c r="C17" s="363" t="s">
        <v>32</v>
      </c>
      <c r="D17" s="362" t="s">
        <v>33</v>
      </c>
      <c r="E17" s="362" t="s">
        <v>34</v>
      </c>
      <c r="F17" s="364" t="s">
        <v>35</v>
      </c>
      <c r="G17" s="420">
        <v>1</v>
      </c>
      <c r="H17" s="365">
        <v>10630.83</v>
      </c>
      <c r="I17" s="360">
        <f>H17*(1+$I$7)</f>
        <v>12990.874260000001</v>
      </c>
      <c r="J17" s="360">
        <f>TRUNC(G17*I17,2)</f>
        <v>12990.87</v>
      </c>
      <c r="K17" s="361">
        <f t="shared" si="3"/>
        <v>1.0960741237351909E-2</v>
      </c>
      <c r="L17" s="394"/>
    </row>
    <row r="18" spans="2:13" ht="24" customHeight="1" x14ac:dyDescent="0.2">
      <c r="B18" s="405" t="s">
        <v>36</v>
      </c>
      <c r="C18" s="405"/>
      <c r="D18" s="405"/>
      <c r="E18" s="405" t="s">
        <v>37</v>
      </c>
      <c r="F18" s="405"/>
      <c r="G18" s="418"/>
      <c r="H18" s="405"/>
      <c r="I18" s="405"/>
      <c r="J18" s="406">
        <f>J19</f>
        <v>7249.9</v>
      </c>
      <c r="K18" s="407">
        <f t="shared" si="3"/>
        <v>6.1169327301926349E-3</v>
      </c>
      <c r="L18" s="392"/>
    </row>
    <row r="19" spans="2:13" ht="39" customHeight="1" x14ac:dyDescent="0.2">
      <c r="B19" s="362" t="s">
        <v>38</v>
      </c>
      <c r="C19" s="363" t="s">
        <v>39</v>
      </c>
      <c r="D19" s="362" t="s">
        <v>40</v>
      </c>
      <c r="E19" s="362" t="s">
        <v>41</v>
      </c>
      <c r="F19" s="364" t="s">
        <v>42</v>
      </c>
      <c r="G19" s="420">
        <v>50</v>
      </c>
      <c r="H19" s="365">
        <f>M19*$T$7</f>
        <v>118.65635969875923</v>
      </c>
      <c r="I19" s="360">
        <f>H19*(1+$I$7)</f>
        <v>144.99807155188378</v>
      </c>
      <c r="J19" s="360">
        <f>TRUNC(G19*I19,2)</f>
        <v>7249.9</v>
      </c>
      <c r="K19" s="361">
        <f t="shared" si="3"/>
        <v>6.1169327301926349E-3</v>
      </c>
      <c r="L19" s="394"/>
      <c r="M19">
        <v>118.77</v>
      </c>
    </row>
    <row r="20" spans="2:13" ht="24" customHeight="1" x14ac:dyDescent="0.2">
      <c r="B20" s="405" t="s">
        <v>43</v>
      </c>
      <c r="C20" s="405"/>
      <c r="D20" s="405"/>
      <c r="E20" s="405" t="s">
        <v>44</v>
      </c>
      <c r="F20" s="405"/>
      <c r="G20" s="418"/>
      <c r="H20" s="405"/>
      <c r="I20" s="405"/>
      <c r="J20" s="406">
        <f>J21</f>
        <v>7249.9</v>
      </c>
      <c r="K20" s="407">
        <f t="shared" si="3"/>
        <v>6.1169327301926349E-3</v>
      </c>
      <c r="L20" s="392"/>
    </row>
    <row r="21" spans="2:13" ht="39" customHeight="1" x14ac:dyDescent="0.2">
      <c r="B21" s="362" t="s">
        <v>45</v>
      </c>
      <c r="C21" s="363" t="s">
        <v>39</v>
      </c>
      <c r="D21" s="362" t="s">
        <v>40</v>
      </c>
      <c r="E21" s="362" t="s">
        <v>41</v>
      </c>
      <c r="F21" s="364" t="s">
        <v>42</v>
      </c>
      <c r="G21" s="420">
        <v>50</v>
      </c>
      <c r="H21" s="365">
        <f>M21*$T$7</f>
        <v>118.65635969875923</v>
      </c>
      <c r="I21" s="360">
        <f>H21*(1+$I$7)</f>
        <v>144.99807155188378</v>
      </c>
      <c r="J21" s="360">
        <f>TRUNC(G21*I21,2)</f>
        <v>7249.9</v>
      </c>
      <c r="K21" s="361">
        <f t="shared" si="3"/>
        <v>6.1169327301926349E-3</v>
      </c>
      <c r="L21" s="394"/>
      <c r="M21">
        <v>118.77</v>
      </c>
    </row>
    <row r="22" spans="2:13" ht="24" customHeight="1" x14ac:dyDescent="0.2">
      <c r="B22" s="405" t="s">
        <v>46</v>
      </c>
      <c r="C22" s="405"/>
      <c r="D22" s="405"/>
      <c r="E22" s="405" t="s">
        <v>47</v>
      </c>
      <c r="F22" s="405"/>
      <c r="G22" s="418"/>
      <c r="H22" s="405"/>
      <c r="I22" s="405"/>
      <c r="J22" s="406">
        <f>SUM(J23:J28)</f>
        <v>114684.04999999999</v>
      </c>
      <c r="K22" s="407">
        <f t="shared" si="3"/>
        <v>9.6761971761824106E-2</v>
      </c>
      <c r="L22" s="392"/>
    </row>
    <row r="23" spans="2:13" ht="24" customHeight="1" x14ac:dyDescent="0.2">
      <c r="B23" s="362" t="s">
        <v>48</v>
      </c>
      <c r="C23" s="363">
        <v>4800400</v>
      </c>
      <c r="D23" s="362" t="s">
        <v>40</v>
      </c>
      <c r="E23" s="362" t="s">
        <v>49</v>
      </c>
      <c r="F23" s="364" t="s">
        <v>21</v>
      </c>
      <c r="G23" s="420">
        <v>554.76</v>
      </c>
      <c r="H23" s="365">
        <f t="shared" ref="H23:H28" si="4">M23*$T$7</f>
        <v>5.254967180394658</v>
      </c>
      <c r="I23" s="360">
        <f t="shared" ref="I23:I28" si="5">H23*(1+$I$7)</f>
        <v>6.4215698944422721</v>
      </c>
      <c r="J23" s="360">
        <f t="shared" ref="J23:J33" si="6">TRUNC(G23*I23,2)</f>
        <v>3562.43</v>
      </c>
      <c r="K23" s="361">
        <f t="shared" ref="K23:K28" si="7">J23/$J$80</f>
        <v>3.0057165845073929E-3</v>
      </c>
      <c r="L23" s="394"/>
      <c r="M23">
        <v>5.26</v>
      </c>
    </row>
    <row r="24" spans="2:13" ht="26.1" customHeight="1" x14ac:dyDescent="0.2">
      <c r="B24" s="362" t="s">
        <v>50</v>
      </c>
      <c r="C24" s="363" t="s">
        <v>51</v>
      </c>
      <c r="D24" s="362" t="s">
        <v>40</v>
      </c>
      <c r="E24" s="362" t="s">
        <v>52</v>
      </c>
      <c r="F24" s="364" t="s">
        <v>53</v>
      </c>
      <c r="G24" s="420">
        <v>172.44</v>
      </c>
      <c r="H24" s="365">
        <f t="shared" si="4"/>
        <v>56.50588283709542</v>
      </c>
      <c r="I24" s="360">
        <f t="shared" si="5"/>
        <v>69.050188826930608</v>
      </c>
      <c r="J24" s="360">
        <f t="shared" si="6"/>
        <v>11907.01</v>
      </c>
      <c r="K24" s="361">
        <f t="shared" si="7"/>
        <v>1.0046259836374433E-2</v>
      </c>
      <c r="L24" s="394"/>
      <c r="M24">
        <v>56.56</v>
      </c>
    </row>
    <row r="25" spans="2:13" ht="24" customHeight="1" x14ac:dyDescent="0.2">
      <c r="B25" s="362" t="s">
        <v>54</v>
      </c>
      <c r="C25" s="363" t="s">
        <v>55</v>
      </c>
      <c r="D25" s="362" t="s">
        <v>40</v>
      </c>
      <c r="E25" s="362" t="s">
        <v>56</v>
      </c>
      <c r="F25" s="364" t="s">
        <v>53</v>
      </c>
      <c r="G25" s="420">
        <v>126.31</v>
      </c>
      <c r="H25" s="365">
        <f t="shared" si="4"/>
        <v>16.983734233214676</v>
      </c>
      <c r="I25" s="360">
        <f t="shared" si="5"/>
        <v>20.754123232988334</v>
      </c>
      <c r="J25" s="360">
        <f t="shared" si="6"/>
        <v>2621.45</v>
      </c>
      <c r="K25" s="361">
        <f t="shared" si="7"/>
        <v>2.2117868254132446E-3</v>
      </c>
      <c r="L25" s="394"/>
      <c r="M25">
        <v>17</v>
      </c>
    </row>
    <row r="26" spans="2:13" ht="26.1" customHeight="1" x14ac:dyDescent="0.2">
      <c r="B26" s="362" t="s">
        <v>57</v>
      </c>
      <c r="C26" s="363" t="s">
        <v>58</v>
      </c>
      <c r="D26" s="362" t="s">
        <v>40</v>
      </c>
      <c r="E26" s="362" t="s">
        <v>59</v>
      </c>
      <c r="F26" s="364" t="s">
        <v>53</v>
      </c>
      <c r="G26" s="420">
        <v>1.58</v>
      </c>
      <c r="H26" s="365">
        <f t="shared" si="4"/>
        <v>531.55091977201175</v>
      </c>
      <c r="I26" s="360">
        <f t="shared" si="5"/>
        <v>649.55522396139838</v>
      </c>
      <c r="J26" s="360">
        <f t="shared" si="6"/>
        <v>1026.29</v>
      </c>
      <c r="K26" s="361">
        <f t="shared" si="7"/>
        <v>8.6590806654842126E-4</v>
      </c>
      <c r="L26" s="394"/>
      <c r="M26">
        <v>532.05999999999995</v>
      </c>
    </row>
    <row r="27" spans="2:13" ht="26.1" customHeight="1" x14ac:dyDescent="0.2">
      <c r="B27" s="362" t="s">
        <v>60</v>
      </c>
      <c r="C27" s="363" t="s">
        <v>61</v>
      </c>
      <c r="D27" s="362" t="s">
        <v>40</v>
      </c>
      <c r="E27" s="362" t="s">
        <v>62</v>
      </c>
      <c r="F27" s="364" t="s">
        <v>63</v>
      </c>
      <c r="G27" s="420">
        <f>24*6</f>
        <v>144</v>
      </c>
      <c r="H27" s="365">
        <f t="shared" si="4"/>
        <v>228.40125414103173</v>
      </c>
      <c r="I27" s="360">
        <f t="shared" si="5"/>
        <v>279.10633256034077</v>
      </c>
      <c r="J27" s="360">
        <f t="shared" si="6"/>
        <v>40191.31</v>
      </c>
      <c r="K27" s="361">
        <f t="shared" si="7"/>
        <v>3.3910473193881095E-2</v>
      </c>
      <c r="L27" s="394"/>
      <c r="M27">
        <v>228.62</v>
      </c>
    </row>
    <row r="28" spans="2:13" ht="26.1" customHeight="1" x14ac:dyDescent="0.2">
      <c r="B28" s="362" t="s">
        <v>64</v>
      </c>
      <c r="C28" s="363" t="s">
        <v>65</v>
      </c>
      <c r="D28" s="362" t="s">
        <v>40</v>
      </c>
      <c r="E28" s="362" t="s">
        <v>66</v>
      </c>
      <c r="F28" s="364" t="s">
        <v>63</v>
      </c>
      <c r="G28" s="420">
        <f>24*1.5</f>
        <v>36</v>
      </c>
      <c r="H28" s="365">
        <f t="shared" si="4"/>
        <v>1258.7644483425586</v>
      </c>
      <c r="I28" s="360">
        <f t="shared" si="5"/>
        <v>1538.2101558746065</v>
      </c>
      <c r="J28" s="360">
        <f t="shared" si="6"/>
        <v>55375.56</v>
      </c>
      <c r="K28" s="361">
        <f t="shared" si="7"/>
        <v>4.6721827255099525E-2</v>
      </c>
      <c r="L28" s="394"/>
      <c r="M28">
        <v>1259.97</v>
      </c>
    </row>
    <row r="29" spans="2:13" ht="24" customHeight="1" x14ac:dyDescent="0.2">
      <c r="B29" s="405" t="s">
        <v>67</v>
      </c>
      <c r="C29" s="405"/>
      <c r="D29" s="405"/>
      <c r="E29" s="405" t="s">
        <v>68</v>
      </c>
      <c r="F29" s="405"/>
      <c r="G29" s="418"/>
      <c r="H29" s="405"/>
      <c r="I29" s="405"/>
      <c r="J29" s="412">
        <f>SUM(J30:J33)</f>
        <v>116573.56999999999</v>
      </c>
      <c r="K29" s="407">
        <f>J29/$J$80</f>
        <v>9.8356209852329304E-2</v>
      </c>
      <c r="L29" s="392"/>
    </row>
    <row r="30" spans="2:13" ht="39" customHeight="1" x14ac:dyDescent="0.2">
      <c r="B30" s="362" t="s">
        <v>69</v>
      </c>
      <c r="C30" s="363" t="s">
        <v>70</v>
      </c>
      <c r="D30" s="362" t="s">
        <v>40</v>
      </c>
      <c r="E30" s="362" t="s">
        <v>71</v>
      </c>
      <c r="F30" s="364" t="s">
        <v>53</v>
      </c>
      <c r="G30" s="420">
        <v>29.39</v>
      </c>
      <c r="H30" s="365">
        <f t="shared" ref="H30:H33" si="8">M30*$T$7</f>
        <v>556.4370856396223</v>
      </c>
      <c r="I30" s="360">
        <f t="shared" ref="I30:I33" si="9">H30*(1+$I$7)</f>
        <v>679.96611865161844</v>
      </c>
      <c r="J30" s="360">
        <f t="shared" si="6"/>
        <v>19984.2</v>
      </c>
      <c r="K30" s="361">
        <f t="shared" ref="K30:K33" si="10">J30/$J$80</f>
        <v>1.6861199060223681E-2</v>
      </c>
      <c r="L30" s="394"/>
      <c r="M30">
        <v>556.97</v>
      </c>
    </row>
    <row r="31" spans="2:13" ht="26.1" customHeight="1" x14ac:dyDescent="0.2">
      <c r="B31" s="362" t="s">
        <v>72</v>
      </c>
      <c r="C31" s="363" t="s">
        <v>73</v>
      </c>
      <c r="D31" s="362" t="s">
        <v>40</v>
      </c>
      <c r="E31" s="362" t="s">
        <v>74</v>
      </c>
      <c r="F31" s="364" t="s">
        <v>75</v>
      </c>
      <c r="G31" s="420">
        <v>5430.6</v>
      </c>
      <c r="H31" s="365">
        <f t="shared" si="8"/>
        <v>12.038470441778639</v>
      </c>
      <c r="I31" s="360">
        <f t="shared" si="9"/>
        <v>14.711010879853497</v>
      </c>
      <c r="J31" s="360">
        <f t="shared" si="6"/>
        <v>79889.61</v>
      </c>
      <c r="K31" s="361">
        <f t="shared" si="10"/>
        <v>6.740498078750394E-2</v>
      </c>
      <c r="L31" s="394"/>
      <c r="M31">
        <v>12.05</v>
      </c>
    </row>
    <row r="32" spans="2:13" ht="39" customHeight="1" x14ac:dyDescent="0.2">
      <c r="B32" s="362" t="s">
        <v>76</v>
      </c>
      <c r="C32" s="363" t="s">
        <v>77</v>
      </c>
      <c r="D32" s="362" t="s">
        <v>40</v>
      </c>
      <c r="E32" s="362" t="s">
        <v>78</v>
      </c>
      <c r="F32" s="364" t="s">
        <v>21</v>
      </c>
      <c r="G32" s="420">
        <v>98.88</v>
      </c>
      <c r="H32" s="365">
        <f t="shared" si="8"/>
        <v>76.336890162349022</v>
      </c>
      <c r="I32" s="360">
        <f t="shared" si="9"/>
        <v>93.283679778390507</v>
      </c>
      <c r="J32" s="360">
        <f t="shared" si="6"/>
        <v>9223.89</v>
      </c>
      <c r="K32" s="361">
        <f t="shared" si="10"/>
        <v>7.7824403978946658E-3</v>
      </c>
      <c r="L32" s="394"/>
      <c r="M32">
        <v>76.41</v>
      </c>
    </row>
    <row r="33" spans="2:13" ht="39" customHeight="1" x14ac:dyDescent="0.2">
      <c r="B33" s="362" t="s">
        <v>79</v>
      </c>
      <c r="C33" s="363" t="s">
        <v>80</v>
      </c>
      <c r="D33" s="362" t="s">
        <v>40</v>
      </c>
      <c r="E33" s="362" t="s">
        <v>81</v>
      </c>
      <c r="F33" s="364" t="s">
        <v>63</v>
      </c>
      <c r="G33" s="420">
        <v>72</v>
      </c>
      <c r="H33" s="365">
        <f t="shared" si="8"/>
        <v>84.968623325582826</v>
      </c>
      <c r="I33" s="360">
        <f t="shared" si="9"/>
        <v>103.83165770386221</v>
      </c>
      <c r="J33" s="360">
        <f t="shared" si="6"/>
        <v>7475.87</v>
      </c>
      <c r="K33" s="361">
        <f t="shared" si="10"/>
        <v>6.3075896067070186E-3</v>
      </c>
      <c r="L33" s="394"/>
      <c r="M33">
        <v>85.05</v>
      </c>
    </row>
    <row r="34" spans="2:13" ht="24" customHeight="1" x14ac:dyDescent="0.2">
      <c r="B34" s="405" t="s">
        <v>82</v>
      </c>
      <c r="C34" s="405"/>
      <c r="D34" s="405"/>
      <c r="E34" s="405" t="s">
        <v>83</v>
      </c>
      <c r="F34" s="405"/>
      <c r="G34" s="418"/>
      <c r="H34" s="405"/>
      <c r="I34" s="405"/>
      <c r="J34" s="406">
        <f>J35+J39</f>
        <v>149666.62</v>
      </c>
      <c r="K34" s="407">
        <f>J34/$J$80</f>
        <v>0.1262776930020143</v>
      </c>
      <c r="L34" s="392"/>
    </row>
    <row r="35" spans="2:13" ht="24" customHeight="1" x14ac:dyDescent="0.2">
      <c r="B35" s="405" t="s">
        <v>84</v>
      </c>
      <c r="C35" s="405"/>
      <c r="D35" s="405"/>
      <c r="E35" s="405" t="s">
        <v>85</v>
      </c>
      <c r="F35" s="405"/>
      <c r="G35" s="418"/>
      <c r="H35" s="405"/>
      <c r="I35" s="405"/>
      <c r="J35" s="406">
        <f>SUM(J36:J38)</f>
        <v>108625.93</v>
      </c>
      <c r="K35" s="407">
        <f>J35/$J$80</f>
        <v>9.1650575396159117E-2</v>
      </c>
      <c r="L35" s="392"/>
    </row>
    <row r="36" spans="2:13" ht="39" customHeight="1" x14ac:dyDescent="0.2">
      <c r="B36" s="362" t="s">
        <v>86</v>
      </c>
      <c r="C36" s="363" t="s">
        <v>70</v>
      </c>
      <c r="D36" s="362" t="s">
        <v>40</v>
      </c>
      <c r="E36" s="362" t="s">
        <v>71</v>
      </c>
      <c r="F36" s="364" t="s">
        <v>53</v>
      </c>
      <c r="G36" s="420">
        <v>40.25</v>
      </c>
      <c r="H36" s="365">
        <f t="shared" ref="H36:H38" si="11">M36*$T$7</f>
        <v>556.4370856396223</v>
      </c>
      <c r="I36" s="360">
        <f t="shared" ref="I36:I38" si="12">H36*(1+$I$7)</f>
        <v>679.96611865161844</v>
      </c>
      <c r="J36" s="360">
        <f t="shared" ref="J36:J38" si="13">TRUNC(G36*I36,2)</f>
        <v>27368.63</v>
      </c>
      <c r="K36" s="361">
        <f t="shared" ref="K36:K38" si="14">J36/$J$80</f>
        <v>2.3091638316050159E-2</v>
      </c>
      <c r="L36" s="394"/>
      <c r="M36">
        <v>556.97</v>
      </c>
    </row>
    <row r="37" spans="2:13" ht="26.1" customHeight="1" x14ac:dyDescent="0.2">
      <c r="B37" s="362" t="s">
        <v>87</v>
      </c>
      <c r="C37" s="363" t="s">
        <v>73</v>
      </c>
      <c r="D37" s="362" t="s">
        <v>40</v>
      </c>
      <c r="E37" s="362" t="s">
        <v>74</v>
      </c>
      <c r="F37" s="364" t="s">
        <v>75</v>
      </c>
      <c r="G37" s="420">
        <f>2157.1*2</f>
        <v>4314.2</v>
      </c>
      <c r="H37" s="365">
        <f t="shared" si="11"/>
        <v>12.038470441778639</v>
      </c>
      <c r="I37" s="360">
        <f t="shared" si="12"/>
        <v>14.711010879853497</v>
      </c>
      <c r="J37" s="360">
        <f t="shared" si="13"/>
        <v>63466.239999999998</v>
      </c>
      <c r="K37" s="361">
        <f t="shared" si="14"/>
        <v>5.3548148349392539E-2</v>
      </c>
      <c r="L37" s="394"/>
      <c r="M37">
        <v>12.05</v>
      </c>
    </row>
    <row r="38" spans="2:13" ht="39" customHeight="1" x14ac:dyDescent="0.2">
      <c r="B38" s="362" t="s">
        <v>88</v>
      </c>
      <c r="C38" s="363" t="s">
        <v>77</v>
      </c>
      <c r="D38" s="362" t="s">
        <v>40</v>
      </c>
      <c r="E38" s="362" t="s">
        <v>78</v>
      </c>
      <c r="F38" s="364" t="s">
        <v>21</v>
      </c>
      <c r="G38" s="420">
        <v>190.72</v>
      </c>
      <c r="H38" s="365">
        <f t="shared" si="11"/>
        <v>76.336890162349022</v>
      </c>
      <c r="I38" s="360">
        <f t="shared" si="12"/>
        <v>93.283679778390507</v>
      </c>
      <c r="J38" s="360">
        <f t="shared" si="13"/>
        <v>17791.060000000001</v>
      </c>
      <c r="K38" s="361">
        <f t="shared" si="14"/>
        <v>1.5010788730716422E-2</v>
      </c>
      <c r="L38" s="394"/>
      <c r="M38">
        <v>76.41</v>
      </c>
    </row>
    <row r="39" spans="2:13" ht="24" customHeight="1" x14ac:dyDescent="0.2">
      <c r="B39" s="405" t="s">
        <v>89</v>
      </c>
      <c r="C39" s="405"/>
      <c r="D39" s="405"/>
      <c r="E39" s="405" t="s">
        <v>90</v>
      </c>
      <c r="F39" s="405"/>
      <c r="G39" s="418"/>
      <c r="H39" s="405"/>
      <c r="I39" s="405"/>
      <c r="J39" s="406">
        <f>SUM(J40:J44)</f>
        <v>41040.689999999995</v>
      </c>
      <c r="K39" s="407">
        <f>J39/$J$80</f>
        <v>3.4627117605855191E-2</v>
      </c>
      <c r="L39" s="392"/>
    </row>
    <row r="40" spans="2:13" ht="39" customHeight="1" x14ac:dyDescent="0.2">
      <c r="B40" s="362" t="s">
        <v>91</v>
      </c>
      <c r="C40" s="363" t="s">
        <v>70</v>
      </c>
      <c r="D40" s="362" t="s">
        <v>40</v>
      </c>
      <c r="E40" s="362" t="s">
        <v>71</v>
      </c>
      <c r="F40" s="364" t="s">
        <v>53</v>
      </c>
      <c r="G40" s="420">
        <v>9</v>
      </c>
      <c r="H40" s="365">
        <f t="shared" ref="H40:H44" si="15">M40*$T$7</f>
        <v>556.4370856396223</v>
      </c>
      <c r="I40" s="360">
        <f t="shared" ref="I40:I44" si="16">H40*(1+$I$7)</f>
        <v>679.96611865161844</v>
      </c>
      <c r="J40" s="360">
        <f t="shared" ref="J40:J44" si="17">TRUNC(G40*I40,2)</f>
        <v>6119.69</v>
      </c>
      <c r="K40" s="361">
        <f t="shared" ref="K40:K44" si="18">J40/$J$80</f>
        <v>5.1633446060818169E-3</v>
      </c>
      <c r="L40" s="394"/>
      <c r="M40">
        <v>556.97</v>
      </c>
    </row>
    <row r="41" spans="2:13" ht="26.1" customHeight="1" x14ac:dyDescent="0.2">
      <c r="B41" s="362" t="s">
        <v>92</v>
      </c>
      <c r="C41" s="363" t="s">
        <v>73</v>
      </c>
      <c r="D41" s="362" t="s">
        <v>40</v>
      </c>
      <c r="E41" s="362" t="s">
        <v>74</v>
      </c>
      <c r="F41" s="364" t="s">
        <v>75</v>
      </c>
      <c r="G41" s="420">
        <v>1556.9</v>
      </c>
      <c r="H41" s="365">
        <f t="shared" si="15"/>
        <v>12.038470441778639</v>
      </c>
      <c r="I41" s="360">
        <f t="shared" si="16"/>
        <v>14.711010879853497</v>
      </c>
      <c r="J41" s="360">
        <f t="shared" si="17"/>
        <v>22903.57</v>
      </c>
      <c r="K41" s="361">
        <f t="shared" si="18"/>
        <v>1.9324348883606412E-2</v>
      </c>
      <c r="L41" s="394"/>
      <c r="M41">
        <v>12.05</v>
      </c>
    </row>
    <row r="42" spans="2:13" ht="39" customHeight="1" x14ac:dyDescent="0.2">
      <c r="B42" s="362" t="s">
        <v>93</v>
      </c>
      <c r="C42" s="363" t="s">
        <v>77</v>
      </c>
      <c r="D42" s="362" t="s">
        <v>40</v>
      </c>
      <c r="E42" s="362" t="s">
        <v>78</v>
      </c>
      <c r="F42" s="364" t="s">
        <v>21</v>
      </c>
      <c r="G42" s="420">
        <v>42</v>
      </c>
      <c r="H42" s="365">
        <f t="shared" si="15"/>
        <v>76.336890162349022</v>
      </c>
      <c r="I42" s="360">
        <f t="shared" si="16"/>
        <v>93.283679778390507</v>
      </c>
      <c r="J42" s="360">
        <f t="shared" si="17"/>
        <v>3917.91</v>
      </c>
      <c r="K42" s="361">
        <f t="shared" si="18"/>
        <v>3.305644479640964E-3</v>
      </c>
      <c r="L42" s="394"/>
      <c r="M42">
        <v>76.41</v>
      </c>
    </row>
    <row r="43" spans="2:13" ht="26.1" customHeight="1" x14ac:dyDescent="0.2">
      <c r="B43" s="362" t="s">
        <v>94</v>
      </c>
      <c r="C43" s="363" t="s">
        <v>95</v>
      </c>
      <c r="D43" s="362" t="s">
        <v>40</v>
      </c>
      <c r="E43" s="362" t="s">
        <v>96</v>
      </c>
      <c r="F43" s="364" t="s">
        <v>97</v>
      </c>
      <c r="G43" s="420">
        <v>49</v>
      </c>
      <c r="H43" s="365">
        <f t="shared" si="15"/>
        <v>117.3675939834153</v>
      </c>
      <c r="I43" s="360">
        <f t="shared" si="16"/>
        <v>143.42319984773349</v>
      </c>
      <c r="J43" s="360">
        <f t="shared" si="17"/>
        <v>7027.73</v>
      </c>
      <c r="K43" s="361">
        <f t="shared" si="18"/>
        <v>5.929482014366637E-3</v>
      </c>
      <c r="L43" s="394"/>
      <c r="M43">
        <v>117.48</v>
      </c>
    </row>
    <row r="44" spans="2:13" ht="24" customHeight="1" x14ac:dyDescent="0.2">
      <c r="B44" s="362" t="s">
        <v>98</v>
      </c>
      <c r="C44" s="363" t="s">
        <v>99</v>
      </c>
      <c r="D44" s="362" t="s">
        <v>40</v>
      </c>
      <c r="E44" s="362" t="s">
        <v>100</v>
      </c>
      <c r="F44" s="364" t="s">
        <v>101</v>
      </c>
      <c r="G44" s="420">
        <v>8</v>
      </c>
      <c r="H44" s="365">
        <f t="shared" si="15"/>
        <v>109.63499969135168</v>
      </c>
      <c r="I44" s="360">
        <f t="shared" si="16"/>
        <v>133.97396962283176</v>
      </c>
      <c r="J44" s="360">
        <f t="shared" si="17"/>
        <v>1071.79</v>
      </c>
      <c r="K44" s="361">
        <f t="shared" si="18"/>
        <v>9.0429762215936274E-4</v>
      </c>
      <c r="L44" s="394"/>
      <c r="M44">
        <v>109.74</v>
      </c>
    </row>
    <row r="45" spans="2:13" ht="24" customHeight="1" x14ac:dyDescent="0.2">
      <c r="B45" s="405" t="s">
        <v>102</v>
      </c>
      <c r="C45" s="405"/>
      <c r="D45" s="405"/>
      <c r="E45" s="405" t="s">
        <v>103</v>
      </c>
      <c r="F45" s="405"/>
      <c r="G45" s="418"/>
      <c r="H45" s="405"/>
      <c r="I45" s="405"/>
      <c r="J45" s="406">
        <f>J46</f>
        <v>452778.79</v>
      </c>
      <c r="K45" s="407">
        <f>J45/$J$80</f>
        <v>0.38202146237713863</v>
      </c>
      <c r="L45" s="392"/>
    </row>
    <row r="46" spans="2:13" ht="24" customHeight="1" x14ac:dyDescent="0.2">
      <c r="B46" s="405" t="s">
        <v>104</v>
      </c>
      <c r="C46" s="405"/>
      <c r="D46" s="405"/>
      <c r="E46" s="405" t="s">
        <v>105</v>
      </c>
      <c r="F46" s="405"/>
      <c r="G46" s="418"/>
      <c r="H46" s="405"/>
      <c r="I46" s="405"/>
      <c r="J46" s="406">
        <f>SUM(J47:J54)</f>
        <v>452778.79</v>
      </c>
      <c r="K46" s="407">
        <f>J46/$J$80</f>
        <v>0.38202146237713863</v>
      </c>
      <c r="L46" s="392"/>
    </row>
    <row r="47" spans="2:13" ht="26.1" customHeight="1" x14ac:dyDescent="0.2">
      <c r="B47" s="362" t="s">
        <v>106</v>
      </c>
      <c r="C47" s="363" t="s">
        <v>107</v>
      </c>
      <c r="D47" s="362" t="s">
        <v>40</v>
      </c>
      <c r="E47" s="362" t="s">
        <v>108</v>
      </c>
      <c r="F47" s="364" t="s">
        <v>53</v>
      </c>
      <c r="G47" s="420">
        <v>56.93</v>
      </c>
      <c r="H47" s="365">
        <f t="shared" ref="H47:H54" si="19">M47*$T$7</f>
        <v>538.71405944566766</v>
      </c>
      <c r="I47" s="360">
        <f t="shared" ref="I47:I54" si="20">H47*(1+$I$7)</f>
        <v>658.30858064260588</v>
      </c>
      <c r="J47" s="360">
        <f t="shared" ref="J47:J54" si="21">TRUNC(G47*I47,2)</f>
        <v>37477.5</v>
      </c>
      <c r="K47" s="361">
        <f t="shared" ref="K47:K54" si="22">J47/$J$80</f>
        <v>3.1620759789210126E-2</v>
      </c>
      <c r="L47" s="394"/>
      <c r="M47">
        <v>539.23</v>
      </c>
    </row>
    <row r="48" spans="2:13" ht="26.1" customHeight="1" x14ac:dyDescent="0.2">
      <c r="B48" s="362" t="s">
        <v>109</v>
      </c>
      <c r="C48" s="363" t="s">
        <v>73</v>
      </c>
      <c r="D48" s="362" t="s">
        <v>40</v>
      </c>
      <c r="E48" s="362" t="s">
        <v>74</v>
      </c>
      <c r="F48" s="364" t="s">
        <v>75</v>
      </c>
      <c r="G48" s="420">
        <v>13826</v>
      </c>
      <c r="H48" s="365">
        <f t="shared" si="19"/>
        <v>12.038470441778639</v>
      </c>
      <c r="I48" s="360">
        <f t="shared" si="20"/>
        <v>14.711010879853497</v>
      </c>
      <c r="J48" s="360">
        <f t="shared" si="21"/>
        <v>203394.43</v>
      </c>
      <c r="K48" s="361">
        <f t="shared" si="22"/>
        <v>0.17160926992177475</v>
      </c>
      <c r="L48" s="394"/>
      <c r="M48">
        <v>12.05</v>
      </c>
    </row>
    <row r="49" spans="2:13" ht="26.1" customHeight="1" x14ac:dyDescent="0.2">
      <c r="B49" s="362" t="s">
        <v>110</v>
      </c>
      <c r="C49" s="363" t="s">
        <v>111</v>
      </c>
      <c r="D49" s="362" t="s">
        <v>40</v>
      </c>
      <c r="E49" s="362" t="s">
        <v>112</v>
      </c>
      <c r="F49" s="364" t="s">
        <v>75</v>
      </c>
      <c r="G49" s="420">
        <v>4431.72</v>
      </c>
      <c r="H49" s="365">
        <f t="shared" si="19"/>
        <v>13.187370110496101</v>
      </c>
      <c r="I49" s="360">
        <f t="shared" si="20"/>
        <v>16.114966275026234</v>
      </c>
      <c r="J49" s="360">
        <f t="shared" si="21"/>
        <v>71417.009999999995</v>
      </c>
      <c r="K49" s="361">
        <f t="shared" si="22"/>
        <v>6.0256423669498155E-2</v>
      </c>
      <c r="L49" s="394"/>
      <c r="M49">
        <v>13.2</v>
      </c>
    </row>
    <row r="50" spans="2:13" ht="39" customHeight="1" x14ac:dyDescent="0.2">
      <c r="B50" s="362" t="s">
        <v>113</v>
      </c>
      <c r="C50" s="363" t="s">
        <v>77</v>
      </c>
      <c r="D50" s="362" t="s">
        <v>40</v>
      </c>
      <c r="E50" s="362" t="s">
        <v>78</v>
      </c>
      <c r="F50" s="364" t="s">
        <v>21</v>
      </c>
      <c r="G50" s="420">
        <v>500.48</v>
      </c>
      <c r="H50" s="365">
        <f t="shared" si="19"/>
        <v>76.336890162349022</v>
      </c>
      <c r="I50" s="360">
        <f t="shared" si="20"/>
        <v>93.283679778390507</v>
      </c>
      <c r="J50" s="360">
        <f t="shared" si="21"/>
        <v>46686.61</v>
      </c>
      <c r="K50" s="361">
        <f t="shared" si="22"/>
        <v>3.9390729909479963E-2</v>
      </c>
      <c r="L50" s="394"/>
      <c r="M50">
        <v>76.41</v>
      </c>
    </row>
    <row r="51" spans="2:13" ht="26.1" customHeight="1" x14ac:dyDescent="0.2">
      <c r="B51" s="362" t="s">
        <v>114</v>
      </c>
      <c r="C51" s="363" t="s">
        <v>115</v>
      </c>
      <c r="D51" s="362" t="s">
        <v>40</v>
      </c>
      <c r="E51" s="362" t="s">
        <v>116</v>
      </c>
      <c r="F51" s="364" t="s">
        <v>53</v>
      </c>
      <c r="G51" s="420">
        <v>18</v>
      </c>
      <c r="H51" s="365">
        <f t="shared" si="19"/>
        <v>468.49131360727591</v>
      </c>
      <c r="I51" s="360">
        <f t="shared" si="20"/>
        <v>572.49638522809119</v>
      </c>
      <c r="J51" s="360">
        <f t="shared" si="21"/>
        <v>10304.93</v>
      </c>
      <c r="K51" s="361">
        <f t="shared" si="22"/>
        <v>8.6945424901507598E-3</v>
      </c>
      <c r="L51" s="394"/>
      <c r="M51">
        <v>468.94</v>
      </c>
    </row>
    <row r="52" spans="2:13" ht="26.1" customHeight="1" x14ac:dyDescent="0.2">
      <c r="B52" s="362" t="s">
        <v>117</v>
      </c>
      <c r="C52" s="363" t="s">
        <v>118</v>
      </c>
      <c r="D52" s="362" t="s">
        <v>40</v>
      </c>
      <c r="E52" s="362" t="s">
        <v>119</v>
      </c>
      <c r="F52" s="364" t="s">
        <v>101</v>
      </c>
      <c r="G52" s="420">
        <v>24</v>
      </c>
      <c r="H52" s="365">
        <f t="shared" si="19"/>
        <v>1508.1555999094633</v>
      </c>
      <c r="I52" s="360">
        <f t="shared" si="20"/>
        <v>1842.9661430893641</v>
      </c>
      <c r="J52" s="360">
        <f t="shared" si="21"/>
        <v>44231.18</v>
      </c>
      <c r="K52" s="361">
        <f t="shared" si="22"/>
        <v>3.7319018557089322E-2</v>
      </c>
      <c r="L52" s="394"/>
      <c r="M52">
        <v>1509.6</v>
      </c>
    </row>
    <row r="53" spans="2:13" ht="39" customHeight="1" x14ac:dyDescent="0.2">
      <c r="B53" s="362" t="s">
        <v>120</v>
      </c>
      <c r="C53" s="363" t="s">
        <v>121</v>
      </c>
      <c r="D53" s="362" t="s">
        <v>40</v>
      </c>
      <c r="E53" s="362" t="s">
        <v>122</v>
      </c>
      <c r="F53" s="364" t="s">
        <v>63</v>
      </c>
      <c r="G53" s="420">
        <v>264</v>
      </c>
      <c r="H53" s="365">
        <f t="shared" si="19"/>
        <v>59.323184633428674</v>
      </c>
      <c r="I53" s="360">
        <f t="shared" si="20"/>
        <v>72.492931622049838</v>
      </c>
      <c r="J53" s="360">
        <f t="shared" si="21"/>
        <v>19138.13</v>
      </c>
      <c r="K53" s="361">
        <f t="shared" si="22"/>
        <v>1.6147347382954466E-2</v>
      </c>
      <c r="L53" s="394"/>
      <c r="M53">
        <v>59.38</v>
      </c>
    </row>
    <row r="54" spans="2:13" ht="26.1" customHeight="1" x14ac:dyDescent="0.2">
      <c r="B54" s="362" t="s">
        <v>123</v>
      </c>
      <c r="C54" s="363" t="s">
        <v>124</v>
      </c>
      <c r="D54" s="362" t="s">
        <v>40</v>
      </c>
      <c r="E54" s="362" t="s">
        <v>125</v>
      </c>
      <c r="F54" s="364" t="s">
        <v>101</v>
      </c>
      <c r="G54" s="420">
        <v>4</v>
      </c>
      <c r="H54" s="365">
        <f t="shared" si="19"/>
        <v>4118.0460395275622</v>
      </c>
      <c r="I54" s="360">
        <f t="shared" si="20"/>
        <v>5032.252260302681</v>
      </c>
      <c r="J54" s="360">
        <f t="shared" si="21"/>
        <v>20129</v>
      </c>
      <c r="K54" s="361">
        <f t="shared" si="22"/>
        <v>1.6983370656981137E-2</v>
      </c>
      <c r="L54" s="394"/>
      <c r="M54">
        <v>4121.99</v>
      </c>
    </row>
    <row r="55" spans="2:13" ht="24" customHeight="1" x14ac:dyDescent="0.2">
      <c r="B55" s="405" t="s">
        <v>126</v>
      </c>
      <c r="C55" s="405"/>
      <c r="D55" s="405"/>
      <c r="E55" s="405" t="s">
        <v>127</v>
      </c>
      <c r="F55" s="405"/>
      <c r="G55" s="418"/>
      <c r="H55" s="405"/>
      <c r="I55" s="405"/>
      <c r="J55" s="406">
        <f>SUM(J56:J58)</f>
        <v>9621.1</v>
      </c>
      <c r="K55" s="407">
        <f>J55/$J$80</f>
        <v>8.1175769997457008E-3</v>
      </c>
      <c r="L55" s="392"/>
    </row>
    <row r="56" spans="2:13" ht="39" customHeight="1" x14ac:dyDescent="0.2">
      <c r="B56" s="362" t="s">
        <v>128</v>
      </c>
      <c r="C56" s="363" t="s">
        <v>70</v>
      </c>
      <c r="D56" s="362" t="s">
        <v>40</v>
      </c>
      <c r="E56" s="362" t="s">
        <v>71</v>
      </c>
      <c r="F56" s="364" t="s">
        <v>53</v>
      </c>
      <c r="G56" s="420">
        <v>2.48</v>
      </c>
      <c r="H56" s="365">
        <f t="shared" ref="H56:H58" si="23">M56*$T$7</f>
        <v>556.4370856396223</v>
      </c>
      <c r="I56" s="360">
        <f t="shared" ref="I56:I58" si="24">H56*(1+$I$7)</f>
        <v>679.96611865161844</v>
      </c>
      <c r="J56" s="360">
        <f t="shared" ref="J56:J58" si="25">TRUNC(G56*I56,2)</f>
        <v>1686.31</v>
      </c>
      <c r="K56" s="361">
        <f t="shared" ref="K56:K58" si="26">J56/$J$80</f>
        <v>1.422784429061248E-3</v>
      </c>
      <c r="L56" s="394"/>
      <c r="M56">
        <v>556.97</v>
      </c>
    </row>
    <row r="57" spans="2:13" ht="26.1" customHeight="1" x14ac:dyDescent="0.2">
      <c r="B57" s="362" t="s">
        <v>129</v>
      </c>
      <c r="C57" s="363" t="s">
        <v>73</v>
      </c>
      <c r="D57" s="362" t="s">
        <v>40</v>
      </c>
      <c r="E57" s="362" t="s">
        <v>74</v>
      </c>
      <c r="F57" s="364" t="s">
        <v>75</v>
      </c>
      <c r="G57" s="420">
        <v>420.8</v>
      </c>
      <c r="H57" s="365">
        <f t="shared" si="23"/>
        <v>12.038470441778639</v>
      </c>
      <c r="I57" s="360">
        <f t="shared" si="24"/>
        <v>14.711010879853497</v>
      </c>
      <c r="J57" s="360">
        <f t="shared" si="25"/>
        <v>6190.39</v>
      </c>
      <c r="K57" s="361">
        <f t="shared" si="26"/>
        <v>5.222996069415742E-3</v>
      </c>
      <c r="L57" s="394"/>
      <c r="M57">
        <v>12.05</v>
      </c>
    </row>
    <row r="58" spans="2:13" ht="39" customHeight="1" x14ac:dyDescent="0.2">
      <c r="B58" s="362" t="s">
        <v>130</v>
      </c>
      <c r="C58" s="363" t="s">
        <v>77</v>
      </c>
      <c r="D58" s="362" t="s">
        <v>40</v>
      </c>
      <c r="E58" s="362" t="s">
        <v>78</v>
      </c>
      <c r="F58" s="364" t="s">
        <v>21</v>
      </c>
      <c r="G58" s="420">
        <v>18.7</v>
      </c>
      <c r="H58" s="365">
        <f t="shared" si="23"/>
        <v>76.336890162349022</v>
      </c>
      <c r="I58" s="360">
        <f t="shared" si="24"/>
        <v>93.283679778390507</v>
      </c>
      <c r="J58" s="360">
        <f t="shared" si="25"/>
        <v>1744.4</v>
      </c>
      <c r="K58" s="361">
        <f t="shared" si="26"/>
        <v>1.4717965012687117E-3</v>
      </c>
      <c r="L58" s="394"/>
      <c r="M58">
        <v>76.41</v>
      </c>
    </row>
    <row r="59" spans="2:13" ht="24" customHeight="1" x14ac:dyDescent="0.2">
      <c r="B59" s="405" t="s">
        <v>131</v>
      </c>
      <c r="C59" s="405"/>
      <c r="D59" s="405"/>
      <c r="E59" s="405" t="s">
        <v>132</v>
      </c>
      <c r="F59" s="405"/>
      <c r="G59" s="418"/>
      <c r="H59" s="405"/>
      <c r="I59" s="405"/>
      <c r="J59" s="406">
        <f>SUM(J60:J63)</f>
        <v>69568.009999999995</v>
      </c>
      <c r="K59" s="407">
        <f>J59/$J$80</f>
        <v>5.8696373376649125E-2</v>
      </c>
      <c r="L59" s="392"/>
    </row>
    <row r="60" spans="2:13" ht="39" customHeight="1" x14ac:dyDescent="0.2">
      <c r="B60" s="362" t="s">
        <v>133</v>
      </c>
      <c r="C60" s="363" t="s">
        <v>70</v>
      </c>
      <c r="D60" s="362" t="s">
        <v>40</v>
      </c>
      <c r="E60" s="362" t="s">
        <v>71</v>
      </c>
      <c r="F60" s="364" t="s">
        <v>53</v>
      </c>
      <c r="G60" s="420">
        <v>8.19</v>
      </c>
      <c r="H60" s="365">
        <f t="shared" ref="H60:H63" si="27">M60*$T$7</f>
        <v>556.4370856396223</v>
      </c>
      <c r="I60" s="360">
        <f t="shared" ref="I60:I63" si="28">H60*(1+$I$7)</f>
        <v>679.96611865161844</v>
      </c>
      <c r="J60" s="360">
        <f t="shared" ref="J60:J63" si="29">TRUNC(G60*I60,2)</f>
        <v>5568.92</v>
      </c>
      <c r="K60" s="361">
        <f t="shared" ref="K60:K63" si="30">J60/$J$80</f>
        <v>4.6986453633600968E-3</v>
      </c>
      <c r="L60" s="394"/>
      <c r="M60">
        <v>556.97</v>
      </c>
    </row>
    <row r="61" spans="2:13" ht="26.1" customHeight="1" x14ac:dyDescent="0.2">
      <c r="B61" s="362" t="s">
        <v>134</v>
      </c>
      <c r="C61" s="363" t="s">
        <v>73</v>
      </c>
      <c r="D61" s="362" t="s">
        <v>40</v>
      </c>
      <c r="E61" s="362" t="s">
        <v>74</v>
      </c>
      <c r="F61" s="364" t="s">
        <v>75</v>
      </c>
      <c r="G61" s="420">
        <v>2369.1999999999998</v>
      </c>
      <c r="H61" s="365">
        <f t="shared" si="27"/>
        <v>12.038470441778639</v>
      </c>
      <c r="I61" s="360">
        <f t="shared" si="28"/>
        <v>14.711010879853497</v>
      </c>
      <c r="J61" s="360">
        <f t="shared" si="29"/>
        <v>34853.32</v>
      </c>
      <c r="K61" s="361">
        <f t="shared" si="30"/>
        <v>2.9406669590460222E-2</v>
      </c>
      <c r="L61" s="394"/>
      <c r="M61">
        <v>12.05</v>
      </c>
    </row>
    <row r="62" spans="2:13" ht="39" customHeight="1" x14ac:dyDescent="0.2">
      <c r="B62" s="362" t="s">
        <v>135</v>
      </c>
      <c r="C62" s="363" t="s">
        <v>77</v>
      </c>
      <c r="D62" s="362" t="s">
        <v>40</v>
      </c>
      <c r="E62" s="362" t="s">
        <v>78</v>
      </c>
      <c r="F62" s="364" t="s">
        <v>21</v>
      </c>
      <c r="G62" s="420">
        <v>162.36000000000001</v>
      </c>
      <c r="H62" s="365">
        <f t="shared" si="27"/>
        <v>76.336890162349022</v>
      </c>
      <c r="I62" s="360">
        <f t="shared" si="28"/>
        <v>93.283679778390507</v>
      </c>
      <c r="J62" s="360">
        <f t="shared" si="29"/>
        <v>15145.53</v>
      </c>
      <c r="K62" s="361">
        <f t="shared" si="30"/>
        <v>1.277868497125677E-2</v>
      </c>
      <c r="L62" s="394"/>
      <c r="M62">
        <v>76.41</v>
      </c>
    </row>
    <row r="63" spans="2:13" ht="26.1" customHeight="1" x14ac:dyDescent="0.2">
      <c r="B63" s="362" t="s">
        <v>136</v>
      </c>
      <c r="C63" s="363" t="s">
        <v>137</v>
      </c>
      <c r="D63" s="362" t="s">
        <v>40</v>
      </c>
      <c r="E63" s="362" t="s">
        <v>138</v>
      </c>
      <c r="F63" s="364" t="s">
        <v>139</v>
      </c>
      <c r="G63" s="420">
        <v>180</v>
      </c>
      <c r="H63" s="365">
        <f t="shared" si="27"/>
        <v>63.649041646947474</v>
      </c>
      <c r="I63" s="360">
        <f t="shared" si="28"/>
        <v>77.779128892569815</v>
      </c>
      <c r="J63" s="360">
        <f t="shared" si="29"/>
        <v>14000.24</v>
      </c>
      <c r="K63" s="361">
        <f t="shared" si="30"/>
        <v>1.1812373451572039E-2</v>
      </c>
      <c r="L63" s="394"/>
      <c r="M63">
        <v>63.71</v>
      </c>
    </row>
    <row r="64" spans="2:13" ht="24" customHeight="1" x14ac:dyDescent="0.2">
      <c r="B64" s="405" t="s">
        <v>140</v>
      </c>
      <c r="C64" s="405"/>
      <c r="D64" s="405"/>
      <c r="E64" s="405" t="s">
        <v>141</v>
      </c>
      <c r="F64" s="405"/>
      <c r="G64" s="418"/>
      <c r="H64" s="405"/>
      <c r="I64" s="405"/>
      <c r="J64" s="406">
        <f>SUM(J65:J69)</f>
        <v>156725.17000000001</v>
      </c>
      <c r="K64" s="407">
        <f>J64/$J$80</f>
        <v>0.13223317866701678</v>
      </c>
      <c r="L64" s="392"/>
    </row>
    <row r="65" spans="2:13" ht="39" customHeight="1" x14ac:dyDescent="0.2">
      <c r="B65" s="362" t="s">
        <v>142</v>
      </c>
      <c r="C65" s="363" t="s">
        <v>70</v>
      </c>
      <c r="D65" s="362" t="s">
        <v>40</v>
      </c>
      <c r="E65" s="362" t="s">
        <v>71</v>
      </c>
      <c r="F65" s="364" t="s">
        <v>53</v>
      </c>
      <c r="G65" s="420">
        <v>52.5</v>
      </c>
      <c r="H65" s="365">
        <f t="shared" ref="H65:H69" si="31">M65*$T$7</f>
        <v>556.4370856396223</v>
      </c>
      <c r="I65" s="360">
        <f t="shared" ref="I65:I69" si="32">H65*(1+$I$7)</f>
        <v>679.96611865161844</v>
      </c>
      <c r="J65" s="360">
        <f t="shared" ref="J65:J69" si="33">TRUNC(G65*I65,2)</f>
        <v>35698.22</v>
      </c>
      <c r="K65" s="361">
        <f t="shared" ref="K65:K69" si="34">J65/$J$80</f>
        <v>3.0119534107728014E-2</v>
      </c>
      <c r="L65" s="394"/>
      <c r="M65">
        <v>556.97</v>
      </c>
    </row>
    <row r="66" spans="2:13" ht="26.1" customHeight="1" x14ac:dyDescent="0.2">
      <c r="B66" s="362" t="s">
        <v>143</v>
      </c>
      <c r="C66" s="363" t="s">
        <v>73</v>
      </c>
      <c r="D66" s="362" t="s">
        <v>40</v>
      </c>
      <c r="E66" s="362" t="s">
        <v>74</v>
      </c>
      <c r="F66" s="364" t="s">
        <v>75</v>
      </c>
      <c r="G66" s="420">
        <v>4759.5</v>
      </c>
      <c r="H66" s="365">
        <f t="shared" si="31"/>
        <v>12.038470441778639</v>
      </c>
      <c r="I66" s="360">
        <f t="shared" si="32"/>
        <v>14.711010879853497</v>
      </c>
      <c r="J66" s="360">
        <f t="shared" si="33"/>
        <v>70017.05</v>
      </c>
      <c r="K66" s="361">
        <f t="shared" si="34"/>
        <v>5.9075240322836758E-2</v>
      </c>
      <c r="L66" s="394"/>
      <c r="M66">
        <v>12.05</v>
      </c>
    </row>
    <row r="67" spans="2:13" ht="39" customHeight="1" x14ac:dyDescent="0.2">
      <c r="B67" s="362" t="s">
        <v>144</v>
      </c>
      <c r="C67" s="363" t="s">
        <v>77</v>
      </c>
      <c r="D67" s="362" t="s">
        <v>40</v>
      </c>
      <c r="E67" s="362" t="s">
        <v>78</v>
      </c>
      <c r="F67" s="364" t="s">
        <v>21</v>
      </c>
      <c r="G67" s="420">
        <v>228.5</v>
      </c>
      <c r="H67" s="365">
        <f t="shared" si="31"/>
        <v>76.336890162349022</v>
      </c>
      <c r="I67" s="360">
        <f t="shared" si="32"/>
        <v>93.283679778390507</v>
      </c>
      <c r="J67" s="360">
        <f t="shared" si="33"/>
        <v>21315.32</v>
      </c>
      <c r="K67" s="361">
        <f t="shared" si="34"/>
        <v>1.7984300274835469E-2</v>
      </c>
      <c r="L67" s="394"/>
      <c r="M67">
        <v>76.41</v>
      </c>
    </row>
    <row r="68" spans="2:13" ht="26.1" customHeight="1" x14ac:dyDescent="0.2">
      <c r="B68" s="362" t="s">
        <v>145</v>
      </c>
      <c r="C68" s="363" t="s">
        <v>146</v>
      </c>
      <c r="D68" s="362" t="s">
        <v>40</v>
      </c>
      <c r="E68" s="362" t="s">
        <v>147</v>
      </c>
      <c r="F68" s="364" t="s">
        <v>63</v>
      </c>
      <c r="G68" s="420">
        <v>14</v>
      </c>
      <c r="H68" s="365">
        <f t="shared" si="31"/>
        <v>1541.5636041893868</v>
      </c>
      <c r="I68" s="360">
        <f t="shared" si="32"/>
        <v>1883.7907243194306</v>
      </c>
      <c r="J68" s="360">
        <f t="shared" si="33"/>
        <v>26373.07</v>
      </c>
      <c r="K68" s="361">
        <f t="shared" si="34"/>
        <v>2.225165796475282E-2</v>
      </c>
      <c r="L68" s="394"/>
      <c r="M68">
        <v>1543.04</v>
      </c>
    </row>
    <row r="69" spans="2:13" ht="26.1" customHeight="1" x14ac:dyDescent="0.2">
      <c r="B69" s="362" t="s">
        <v>148</v>
      </c>
      <c r="C69" s="363" t="s">
        <v>149</v>
      </c>
      <c r="D69" s="362" t="s">
        <v>40</v>
      </c>
      <c r="E69" s="362" t="s">
        <v>150</v>
      </c>
      <c r="F69" s="364" t="s">
        <v>63</v>
      </c>
      <c r="G69" s="420">
        <v>30</v>
      </c>
      <c r="H69" s="365">
        <f t="shared" si="31"/>
        <v>90.603226918249348</v>
      </c>
      <c r="I69" s="360">
        <f t="shared" si="32"/>
        <v>110.71714329410069</v>
      </c>
      <c r="J69" s="360">
        <f t="shared" si="33"/>
        <v>3321.51</v>
      </c>
      <c r="K69" s="361">
        <f t="shared" si="34"/>
        <v>2.8024459968637003E-3</v>
      </c>
      <c r="L69" s="394"/>
      <c r="M69">
        <v>90.69</v>
      </c>
    </row>
    <row r="70" spans="2:13" ht="24" customHeight="1" x14ac:dyDescent="0.2">
      <c r="B70" s="405" t="s">
        <v>151</v>
      </c>
      <c r="C70" s="405"/>
      <c r="D70" s="405"/>
      <c r="E70" s="405" t="s">
        <v>152</v>
      </c>
      <c r="F70" s="405"/>
      <c r="G70" s="418"/>
      <c r="H70" s="405"/>
      <c r="I70" s="405"/>
      <c r="J70" s="406">
        <f>SUM(J71:J72)</f>
        <v>17574.82</v>
      </c>
      <c r="K70" s="407">
        <f>J70/$J$80</f>
        <v>1.48283413130173E-2</v>
      </c>
      <c r="L70" s="392"/>
    </row>
    <row r="71" spans="2:13" ht="26.1" customHeight="1" x14ac:dyDescent="0.2">
      <c r="B71" s="362" t="s">
        <v>153</v>
      </c>
      <c r="C71" s="363" t="s">
        <v>154</v>
      </c>
      <c r="D71" s="362" t="s">
        <v>40</v>
      </c>
      <c r="E71" s="362" t="s">
        <v>155</v>
      </c>
      <c r="F71" s="364" t="s">
        <v>63</v>
      </c>
      <c r="G71" s="420">
        <v>60</v>
      </c>
      <c r="H71" s="365">
        <f t="shared" ref="H71:H72" si="35">M71*$T$7</f>
        <v>192.20591936048066</v>
      </c>
      <c r="I71" s="360">
        <f t="shared" ref="I71:I72" si="36">H71*(1+$I$7)</f>
        <v>234.87563345850737</v>
      </c>
      <c r="J71" s="360">
        <f t="shared" ref="J71:J72" si="37">TRUNC(G71*I71,2)</f>
        <v>14092.53</v>
      </c>
      <c r="K71" s="361">
        <f t="shared" ref="K71:K72" si="38">J71/$J$80</f>
        <v>1.189024096997498E-2</v>
      </c>
      <c r="L71" s="394"/>
      <c r="M71">
        <v>192.39</v>
      </c>
    </row>
    <row r="72" spans="2:13" ht="26.1" customHeight="1" x14ac:dyDescent="0.2">
      <c r="B72" s="362" t="s">
        <v>156</v>
      </c>
      <c r="C72" s="363" t="s">
        <v>157</v>
      </c>
      <c r="D72" s="362" t="s">
        <v>40</v>
      </c>
      <c r="E72" s="362" t="s">
        <v>158</v>
      </c>
      <c r="F72" s="364" t="s">
        <v>63</v>
      </c>
      <c r="G72" s="420">
        <v>30</v>
      </c>
      <c r="H72" s="365">
        <f t="shared" si="35"/>
        <v>94.98902652317949</v>
      </c>
      <c r="I72" s="360">
        <f t="shared" si="36"/>
        <v>116.07659041132534</v>
      </c>
      <c r="J72" s="360">
        <f t="shared" si="37"/>
        <v>3482.29</v>
      </c>
      <c r="K72" s="361">
        <f t="shared" si="38"/>
        <v>2.9381003430423193E-3</v>
      </c>
      <c r="L72" s="394"/>
      <c r="M72">
        <v>95.08</v>
      </c>
    </row>
    <row r="73" spans="2:13" ht="24" customHeight="1" x14ac:dyDescent="0.2">
      <c r="B73" s="405" t="s">
        <v>159</v>
      </c>
      <c r="C73" s="405"/>
      <c r="D73" s="405"/>
      <c r="E73" s="405" t="s">
        <v>160</v>
      </c>
      <c r="F73" s="405"/>
      <c r="G73" s="418"/>
      <c r="H73" s="405"/>
      <c r="I73" s="405"/>
      <c r="J73" s="406">
        <f>SUM(J74:J76)</f>
        <v>24160.959999999999</v>
      </c>
      <c r="K73" s="407">
        <f>J73/$J$80</f>
        <v>2.0385242143598537E-2</v>
      </c>
      <c r="L73" s="392"/>
    </row>
    <row r="74" spans="2:13" ht="26.1" customHeight="1" x14ac:dyDescent="0.2">
      <c r="B74" s="362" t="s">
        <v>161</v>
      </c>
      <c r="C74" s="363" t="s">
        <v>162</v>
      </c>
      <c r="D74" s="362" t="s">
        <v>40</v>
      </c>
      <c r="E74" s="362" t="s">
        <v>163</v>
      </c>
      <c r="F74" s="364" t="s">
        <v>53</v>
      </c>
      <c r="G74" s="420">
        <v>14.2</v>
      </c>
      <c r="H74" s="365">
        <f t="shared" ref="H74:H76" si="39">M74*$T$7</f>
        <v>417.02060844873353</v>
      </c>
      <c r="I74" s="360">
        <f t="shared" ref="I74:I76" si="40">H74*(1+$I$7)</f>
        <v>509.59918352435238</v>
      </c>
      <c r="J74" s="360">
        <f t="shared" ref="J74:J76" si="41">TRUNC(G74*I74,2)</f>
        <v>7236.3</v>
      </c>
      <c r="K74" s="361">
        <f t="shared" ref="K74:K76" si="42">J74/$J$80</f>
        <v>6.1054580498341995E-3</v>
      </c>
      <c r="L74" s="394"/>
      <c r="M74">
        <v>417.42</v>
      </c>
    </row>
    <row r="75" spans="2:13" ht="26.1" customHeight="1" x14ac:dyDescent="0.2">
      <c r="B75" s="362" t="s">
        <v>164</v>
      </c>
      <c r="C75" s="363" t="s">
        <v>73</v>
      </c>
      <c r="D75" s="362" t="s">
        <v>40</v>
      </c>
      <c r="E75" s="362" t="s">
        <v>74</v>
      </c>
      <c r="F75" s="364" t="s">
        <v>75</v>
      </c>
      <c r="G75" s="420">
        <v>722.2</v>
      </c>
      <c r="H75" s="365">
        <f t="shared" si="39"/>
        <v>12.038470441778639</v>
      </c>
      <c r="I75" s="360">
        <f t="shared" si="40"/>
        <v>14.711010879853497</v>
      </c>
      <c r="J75" s="360">
        <f t="shared" si="41"/>
        <v>10624.29</v>
      </c>
      <c r="K75" s="361">
        <f t="shared" si="42"/>
        <v>8.9639949842147213E-3</v>
      </c>
      <c r="L75" s="394"/>
      <c r="M75">
        <v>12.05</v>
      </c>
    </row>
    <row r="76" spans="2:13" ht="39" customHeight="1" x14ac:dyDescent="0.2">
      <c r="B76" s="362" t="s">
        <v>165</v>
      </c>
      <c r="C76" s="363" t="s">
        <v>77</v>
      </c>
      <c r="D76" s="362" t="s">
        <v>40</v>
      </c>
      <c r="E76" s="362" t="s">
        <v>78</v>
      </c>
      <c r="F76" s="364" t="s">
        <v>21</v>
      </c>
      <c r="G76" s="420">
        <v>67.540000000000006</v>
      </c>
      <c r="H76" s="365">
        <f t="shared" si="39"/>
        <v>76.336890162349022</v>
      </c>
      <c r="I76" s="360">
        <f t="shared" si="40"/>
        <v>93.283679778390507</v>
      </c>
      <c r="J76" s="360">
        <f t="shared" si="41"/>
        <v>6300.37</v>
      </c>
      <c r="K76" s="361">
        <f t="shared" si="42"/>
        <v>5.3157891095496172E-3</v>
      </c>
      <c r="L76" s="394"/>
      <c r="M76">
        <v>76.41</v>
      </c>
    </row>
    <row r="77" spans="2:13" ht="24" customHeight="1" x14ac:dyDescent="0.2">
      <c r="B77" s="405" t="s">
        <v>166</v>
      </c>
      <c r="C77" s="405"/>
      <c r="D77" s="405"/>
      <c r="E77" s="405" t="s">
        <v>167</v>
      </c>
      <c r="F77" s="405"/>
      <c r="G77" s="418"/>
      <c r="H77" s="405"/>
      <c r="I77" s="405"/>
      <c r="J77" s="406">
        <f>SUM(J78:J79)</f>
        <v>21751.760000000002</v>
      </c>
      <c r="K77" s="407">
        <f>J77/$J$80</f>
        <v>1.8352536267161611E-2</v>
      </c>
      <c r="L77" s="392"/>
    </row>
    <row r="78" spans="2:13" ht="26.1" customHeight="1" x14ac:dyDescent="0.2">
      <c r="B78" s="362" t="s">
        <v>168</v>
      </c>
      <c r="C78" s="363" t="s">
        <v>169</v>
      </c>
      <c r="D78" s="362" t="s">
        <v>40</v>
      </c>
      <c r="E78" s="362" t="s">
        <v>170</v>
      </c>
      <c r="F78" s="364" t="s">
        <v>53</v>
      </c>
      <c r="G78" s="420">
        <v>100</v>
      </c>
      <c r="H78" s="365">
        <f t="shared" ref="H78:H79" si="43">M78*$T$7</f>
        <v>166.15087296034898</v>
      </c>
      <c r="I78" s="360">
        <f t="shared" ref="I78:I79" si="44">H78*(1+$I$7)</f>
        <v>203.03636675754643</v>
      </c>
      <c r="J78" s="360">
        <f t="shared" ref="J78:J79" si="45">TRUNC(G78*I78,2)</f>
        <v>20303.63</v>
      </c>
      <c r="K78" s="361">
        <f t="shared" ref="K78:K79" si="46">J78/$J$80</f>
        <v>1.7130710615142427E-2</v>
      </c>
      <c r="L78" s="394"/>
      <c r="M78">
        <v>166.31</v>
      </c>
    </row>
    <row r="79" spans="2:13" ht="39" customHeight="1" x14ac:dyDescent="0.2">
      <c r="B79" s="362" t="s">
        <v>171</v>
      </c>
      <c r="C79" s="363" t="s">
        <v>172</v>
      </c>
      <c r="D79" s="362" t="s">
        <v>40</v>
      </c>
      <c r="E79" s="362" t="s">
        <v>173</v>
      </c>
      <c r="F79" s="364" t="s">
        <v>53</v>
      </c>
      <c r="G79" s="420">
        <v>2.8</v>
      </c>
      <c r="H79" s="365">
        <f t="shared" si="43"/>
        <v>423.23465709170972</v>
      </c>
      <c r="I79" s="360">
        <f t="shared" si="44"/>
        <v>517.1927509660693</v>
      </c>
      <c r="J79" s="360">
        <f t="shared" si="45"/>
        <v>1448.13</v>
      </c>
      <c r="K79" s="361">
        <f t="shared" si="46"/>
        <v>1.221825652019181E-3</v>
      </c>
      <c r="L79" s="394"/>
      <c r="M79">
        <v>423.64</v>
      </c>
    </row>
    <row r="80" spans="2:13" ht="12" customHeight="1" x14ac:dyDescent="0.2">
      <c r="B80" s="480" t="s">
        <v>494</v>
      </c>
      <c r="C80" s="480"/>
      <c r="D80" s="480"/>
      <c r="E80" s="480"/>
      <c r="F80" s="480"/>
      <c r="G80" s="480"/>
      <c r="H80" s="480"/>
      <c r="I80" s="395"/>
      <c r="J80" s="482">
        <f>I9</f>
        <v>1185218.2</v>
      </c>
      <c r="K80" s="482"/>
      <c r="L80" s="3"/>
    </row>
    <row r="81" spans="2:12" ht="12" customHeight="1" x14ac:dyDescent="0.2">
      <c r="B81" s="481"/>
      <c r="C81" s="481"/>
      <c r="D81" s="481"/>
      <c r="E81" s="481"/>
      <c r="F81" s="481"/>
      <c r="G81" s="481"/>
      <c r="H81" s="481"/>
      <c r="I81" s="395"/>
      <c r="J81" s="468"/>
      <c r="K81" s="468"/>
      <c r="L81" s="2"/>
    </row>
    <row r="82" spans="2:12" ht="12" customHeight="1" x14ac:dyDescent="0.2">
      <c r="B82" s="396"/>
      <c r="C82" s="396"/>
      <c r="D82" s="396"/>
      <c r="E82" s="7"/>
      <c r="F82" s="6"/>
      <c r="G82" s="483"/>
      <c r="H82" s="483"/>
      <c r="I82" s="484"/>
      <c r="J82" s="484"/>
      <c r="K82" s="484"/>
      <c r="L82" s="2"/>
    </row>
    <row r="83" spans="2:12" ht="12" customHeight="1" x14ac:dyDescent="0.2">
      <c r="B83" s="397" t="s">
        <v>509</v>
      </c>
      <c r="C83" s="396"/>
      <c r="D83" s="396"/>
      <c r="E83" s="7"/>
      <c r="F83" s="6"/>
      <c r="G83" s="483"/>
      <c r="H83" s="483"/>
      <c r="I83" s="484"/>
      <c r="J83" s="484"/>
      <c r="K83" s="484"/>
      <c r="L83" s="1"/>
    </row>
    <row r="84" spans="2:12" ht="12" customHeight="1" x14ac:dyDescent="0.2">
      <c r="B84" s="5"/>
      <c r="C84" s="5"/>
      <c r="D84" s="5"/>
      <c r="E84" s="5"/>
      <c r="F84" s="5"/>
      <c r="G84" s="398"/>
      <c r="H84" s="398"/>
      <c r="I84" s="5"/>
      <c r="J84" s="5"/>
      <c r="K84" s="5"/>
    </row>
    <row r="85" spans="2:12" ht="12" customHeight="1" thickBot="1" x14ac:dyDescent="0.25">
      <c r="B85" s="377"/>
      <c r="C85" s="377"/>
      <c r="D85" s="377"/>
      <c r="E85" s="377"/>
      <c r="F85" s="377"/>
      <c r="G85" s="421"/>
      <c r="H85" s="377"/>
      <c r="I85" s="377"/>
      <c r="J85" s="377"/>
      <c r="K85" s="377"/>
    </row>
    <row r="86" spans="2:12" ht="12" customHeight="1" x14ac:dyDescent="0.2">
      <c r="G86" s="422"/>
      <c r="H86" s="399" t="s">
        <v>495</v>
      </c>
      <c r="I86" s="399"/>
      <c r="J86" s="399"/>
    </row>
    <row r="87" spans="2:12" ht="12" customHeight="1" x14ac:dyDescent="0.2">
      <c r="G87" s="422" t="s">
        <v>202</v>
      </c>
      <c r="H87" s="400" t="s">
        <v>501</v>
      </c>
      <c r="I87" s="400"/>
      <c r="J87" s="400"/>
    </row>
    <row r="88" spans="2:12" ht="12" customHeight="1" x14ac:dyDescent="0.2">
      <c r="G88" s="422" t="s">
        <v>496</v>
      </c>
      <c r="H88" s="401" t="s">
        <v>503</v>
      </c>
      <c r="I88" s="401"/>
      <c r="J88" s="401"/>
    </row>
    <row r="89" spans="2:12" ht="12" customHeight="1" x14ac:dyDescent="0.2"/>
  </sheetData>
  <mergeCells count="17">
    <mergeCell ref="R5:S5"/>
    <mergeCell ref="B80:H81"/>
    <mergeCell ref="J80:K81"/>
    <mergeCell ref="G83:H83"/>
    <mergeCell ref="I83:K83"/>
    <mergeCell ref="B9:E9"/>
    <mergeCell ref="F9:H9"/>
    <mergeCell ref="I9:K9"/>
    <mergeCell ref="G82:H82"/>
    <mergeCell ref="I82:K82"/>
    <mergeCell ref="B3:K3"/>
    <mergeCell ref="B6:D6"/>
    <mergeCell ref="F6:G6"/>
    <mergeCell ref="J6:K6"/>
    <mergeCell ref="B7:D7"/>
    <mergeCell ref="F7:H7"/>
    <mergeCell ref="J7:K7"/>
  </mergeCells>
  <conditionalFormatting sqref="H87:H88">
    <cfRule type="cellIs" dxfId="9" priority="1" stopIfTrue="1" operator="notEqual">
      <formula>""</formula>
    </cfRule>
  </conditionalFormatting>
  <printOptions horizontalCentered="1"/>
  <pageMargins left="0.9055118110236221" right="0.78740157480314965" top="0.98425196850393704" bottom="0.78740157480314965" header="0.51181102362204722" footer="0.51181102362204722"/>
  <pageSetup paperSize="9" scale="69" fitToHeight="0" orientation="landscape" r:id="rId1"/>
  <rowBreaks count="5" manualBreakCount="5">
    <brk id="21" max="11" man="1"/>
    <brk id="34" max="11" man="1"/>
    <brk id="45" max="11" man="1"/>
    <brk id="58" max="11" man="1"/>
    <brk id="7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B1FD3-2E17-4276-B961-99B87E6650F5}">
  <sheetPr>
    <tabColor theme="9" tint="0.59999389629810485"/>
    <pageSetUpPr fitToPage="1"/>
  </sheetPr>
  <dimension ref="A1:P49"/>
  <sheetViews>
    <sheetView tabSelected="1" showOutlineSymbols="0" showWhiteSpace="0" view="pageBreakPreview" topLeftCell="A4" zoomScale="60" zoomScaleNormal="70" workbookViewId="0">
      <selection activeCell="G19" sqref="G19"/>
    </sheetView>
  </sheetViews>
  <sheetFormatPr defaultRowHeight="14.25" x14ac:dyDescent="0.2"/>
  <cols>
    <col min="1" max="1" width="20" bestFit="1" customWidth="1"/>
    <col min="2" max="2" width="51.375" customWidth="1"/>
    <col min="3" max="3" width="20" bestFit="1" customWidth="1"/>
    <col min="4" max="4" width="19.5" customWidth="1"/>
    <col min="5" max="5" width="16.625" bestFit="1" customWidth="1"/>
    <col min="6" max="6" width="16.75" bestFit="1" customWidth="1"/>
    <col min="7" max="7" width="17.25" bestFit="1" customWidth="1"/>
    <col min="8" max="8" width="17.375" bestFit="1" customWidth="1"/>
    <col min="9" max="9" width="17" bestFit="1" customWidth="1"/>
    <col min="10" max="10" width="17.25" bestFit="1" customWidth="1"/>
    <col min="11" max="11" width="18.875" bestFit="1" customWidth="1"/>
    <col min="12" max="12" width="17.625" bestFit="1" customWidth="1"/>
    <col min="13" max="13" width="18" customWidth="1"/>
    <col min="14" max="15" width="18" bestFit="1" customWidth="1"/>
    <col min="16" max="30" width="12" bestFit="1" customWidth="1"/>
  </cols>
  <sheetData>
    <row r="1" spans="1:16" s="368" customFormat="1" ht="18" x14ac:dyDescent="0.25">
      <c r="A1" s="325"/>
      <c r="B1" s="325"/>
      <c r="C1" s="325"/>
      <c r="D1" s="325"/>
      <c r="E1" s="325"/>
      <c r="F1" s="340"/>
      <c r="G1" s="340"/>
      <c r="H1" s="325"/>
      <c r="I1" s="325"/>
      <c r="J1" s="325"/>
      <c r="K1" s="366"/>
      <c r="L1" s="366"/>
      <c r="M1" s="366"/>
      <c r="N1" s="366"/>
      <c r="O1" s="366"/>
      <c r="P1" s="367"/>
    </row>
    <row r="2" spans="1:16" s="368" customFormat="1" ht="5.0999999999999996" customHeight="1" x14ac:dyDescent="0.25">
      <c r="A2" s="325"/>
      <c r="B2" s="325"/>
      <c r="C2" s="325"/>
      <c r="D2" s="325"/>
      <c r="E2" s="325"/>
      <c r="F2" s="340"/>
      <c r="G2" s="340"/>
      <c r="H2" s="325"/>
      <c r="I2" s="325"/>
      <c r="J2" s="325"/>
      <c r="K2" s="369"/>
      <c r="L2" s="369"/>
      <c r="M2" s="369"/>
      <c r="N2" s="369"/>
      <c r="O2" s="369"/>
      <c r="P2" s="367"/>
    </row>
    <row r="3" spans="1:16" s="368" customFormat="1" ht="39.950000000000003" customHeight="1" x14ac:dyDescent="0.25">
      <c r="A3" s="451" t="s">
        <v>497</v>
      </c>
      <c r="B3" s="452"/>
      <c r="C3" s="452"/>
      <c r="D3" s="452"/>
      <c r="E3" s="452"/>
      <c r="F3" s="452"/>
      <c r="G3" s="452"/>
      <c r="H3" s="452"/>
      <c r="I3" s="452"/>
      <c r="J3" s="452"/>
      <c r="K3" s="452"/>
      <c r="L3" s="452"/>
      <c r="M3" s="452"/>
      <c r="N3" s="452"/>
      <c r="O3" s="453"/>
      <c r="P3" s="367"/>
    </row>
    <row r="4" spans="1:16" s="368" customFormat="1" ht="39.950000000000003" customHeight="1" x14ac:dyDescent="0.25">
      <c r="A4" s="454"/>
      <c r="B4" s="455"/>
      <c r="C4" s="455"/>
      <c r="D4" s="455"/>
      <c r="E4" s="455"/>
      <c r="F4" s="455"/>
      <c r="G4" s="455"/>
      <c r="H4" s="455"/>
      <c r="I4" s="455"/>
      <c r="J4" s="455"/>
      <c r="K4" s="455"/>
      <c r="L4" s="455"/>
      <c r="M4" s="455"/>
      <c r="N4" s="455"/>
      <c r="O4" s="456"/>
      <c r="P4" s="367"/>
    </row>
    <row r="5" spans="1:16" s="368" customFormat="1" ht="5.0999999999999996" customHeight="1" x14ac:dyDescent="0.25">
      <c r="A5" s="370"/>
      <c r="B5" s="341"/>
      <c r="C5" s="341"/>
      <c r="D5" s="341"/>
      <c r="E5" s="341"/>
      <c r="F5" s="341"/>
      <c r="G5" s="341"/>
      <c r="H5" s="341"/>
      <c r="I5" s="341"/>
      <c r="J5" s="341"/>
      <c r="K5" s="366"/>
      <c r="L5" s="366"/>
      <c r="M5" s="366"/>
      <c r="N5" s="366"/>
      <c r="O5" s="378"/>
      <c r="P5" s="367"/>
    </row>
    <row r="6" spans="1:16" s="368" customFormat="1" ht="25.5" customHeight="1" x14ac:dyDescent="0.35">
      <c r="A6" s="379" t="s">
        <v>487</v>
      </c>
      <c r="B6" s="371" t="s">
        <v>0</v>
      </c>
      <c r="D6" s="492" t="s">
        <v>498</v>
      </c>
      <c r="E6" s="492"/>
      <c r="F6" s="492"/>
      <c r="G6" s="492"/>
      <c r="H6" s="492"/>
      <c r="I6" s="492"/>
      <c r="J6" s="492"/>
      <c r="K6" s="492"/>
      <c r="L6" s="492"/>
      <c r="M6" s="492"/>
      <c r="N6" s="492"/>
      <c r="O6" s="493"/>
      <c r="P6" s="367"/>
    </row>
    <row r="7" spans="1:16" s="368" customFormat="1" ht="18" customHeight="1" x14ac:dyDescent="0.25">
      <c r="A7" s="494" t="str">
        <f>'[7]Orçamento estevão matias'!B7</f>
        <v>PREFEITURA DE ANTONIO CARLOS</v>
      </c>
      <c r="B7" s="496" t="s">
        <v>505</v>
      </c>
      <c r="C7" s="496"/>
      <c r="D7" s="498" t="s">
        <v>499</v>
      </c>
      <c r="E7" s="498"/>
      <c r="F7" s="498"/>
      <c r="G7" s="498"/>
      <c r="H7" s="498"/>
      <c r="I7" s="498"/>
      <c r="J7" s="498"/>
      <c r="K7" s="498"/>
      <c r="L7" s="498"/>
      <c r="M7" s="498"/>
      <c r="N7" s="498"/>
      <c r="O7" s="499"/>
      <c r="P7" s="367"/>
    </row>
    <row r="8" spans="1:16" s="368" customFormat="1" ht="80.099999999999994" customHeight="1" x14ac:dyDescent="0.25">
      <c r="A8" s="495"/>
      <c r="B8" s="497"/>
      <c r="C8" s="497"/>
      <c r="D8" s="500"/>
      <c r="E8" s="500"/>
      <c r="F8" s="500"/>
      <c r="G8" s="500"/>
      <c r="H8" s="500"/>
      <c r="I8" s="500"/>
      <c r="J8" s="500"/>
      <c r="K8" s="500"/>
      <c r="L8" s="500"/>
      <c r="M8" s="500"/>
      <c r="N8" s="500"/>
      <c r="O8" s="501"/>
      <c r="P8" s="367"/>
    </row>
    <row r="9" spans="1:16" s="368" customFormat="1" ht="4.5" customHeight="1" x14ac:dyDescent="0.25">
      <c r="A9" s="380"/>
      <c r="B9" s="367"/>
      <c r="C9" s="367"/>
      <c r="D9" s="367"/>
      <c r="E9" s="367"/>
      <c r="F9" s="367"/>
      <c r="G9" s="367"/>
      <c r="H9" s="367"/>
      <c r="I9" s="367"/>
      <c r="J9" s="367"/>
      <c r="K9" s="367"/>
      <c r="L9" s="367"/>
      <c r="M9" s="367"/>
      <c r="N9" s="367"/>
      <c r="O9" s="367"/>
      <c r="P9" s="367"/>
    </row>
    <row r="10" spans="1:16" ht="15" x14ac:dyDescent="0.25">
      <c r="A10" s="502" t="s">
        <v>510</v>
      </c>
      <c r="B10" s="503"/>
      <c r="C10" s="503"/>
      <c r="D10" s="503"/>
      <c r="E10" s="503"/>
      <c r="F10" s="503"/>
      <c r="G10" s="503"/>
      <c r="H10" s="381"/>
      <c r="I10" s="381"/>
      <c r="J10" s="381"/>
      <c r="K10" s="381"/>
      <c r="L10" s="381"/>
      <c r="M10" s="381"/>
      <c r="N10" s="381"/>
      <c r="O10" s="381"/>
    </row>
    <row r="11" spans="1:16" ht="15" x14ac:dyDescent="0.2">
      <c r="A11" s="382" t="s">
        <v>5</v>
      </c>
      <c r="B11" s="382" t="s">
        <v>8</v>
      </c>
      <c r="C11" s="383" t="s">
        <v>197</v>
      </c>
      <c r="D11" s="383" t="s">
        <v>196</v>
      </c>
      <c r="E11" s="383" t="s">
        <v>195</v>
      </c>
      <c r="F11" s="383" t="s">
        <v>194</v>
      </c>
      <c r="G11" s="383" t="s">
        <v>193</v>
      </c>
      <c r="H11" s="383" t="s">
        <v>192</v>
      </c>
      <c r="I11" s="383" t="s">
        <v>191</v>
      </c>
      <c r="J11" s="383" t="s">
        <v>190</v>
      </c>
      <c r="K11" s="383" t="s">
        <v>189</v>
      </c>
      <c r="L11" s="383" t="s">
        <v>188</v>
      </c>
      <c r="M11" s="383" t="s">
        <v>187</v>
      </c>
      <c r="N11" s="383" t="s">
        <v>186</v>
      </c>
      <c r="O11" s="383" t="s">
        <v>185</v>
      </c>
    </row>
    <row r="12" spans="1:16" ht="15" x14ac:dyDescent="0.2">
      <c r="A12" s="382"/>
      <c r="B12" s="382"/>
      <c r="C12" s="427">
        <v>1</v>
      </c>
      <c r="D12" s="428">
        <v>1</v>
      </c>
      <c r="E12" s="429"/>
      <c r="F12" s="429"/>
      <c r="G12" s="429"/>
      <c r="H12" s="429"/>
      <c r="I12" s="429"/>
      <c r="J12" s="429"/>
      <c r="K12" s="429"/>
      <c r="L12" s="429"/>
      <c r="M12" s="429"/>
      <c r="N12" s="429"/>
      <c r="O12" s="563"/>
    </row>
    <row r="13" spans="1:16" ht="27.75" customHeight="1" thickBot="1" x14ac:dyDescent="0.25">
      <c r="A13" s="384" t="s">
        <v>15</v>
      </c>
      <c r="B13" s="384" t="s">
        <v>16</v>
      </c>
      <c r="C13" s="430">
        <f>'Orçamento Sintético'!J12</f>
        <v>24622.68</v>
      </c>
      <c r="D13" s="431">
        <f>C13*D12</f>
        <v>24622.68</v>
      </c>
      <c r="E13" s="432" t="s">
        <v>184</v>
      </c>
      <c r="F13" s="432" t="s">
        <v>184</v>
      </c>
      <c r="G13" s="432" t="s">
        <v>184</v>
      </c>
      <c r="H13" s="432" t="s">
        <v>184</v>
      </c>
      <c r="I13" s="432" t="s">
        <v>184</v>
      </c>
      <c r="J13" s="432" t="s">
        <v>184</v>
      </c>
      <c r="K13" s="432" t="s">
        <v>184</v>
      </c>
      <c r="L13" s="432" t="s">
        <v>184</v>
      </c>
      <c r="M13" s="432" t="s">
        <v>184</v>
      </c>
      <c r="N13" s="432" t="s">
        <v>184</v>
      </c>
      <c r="O13" s="564" t="s">
        <v>184</v>
      </c>
    </row>
    <row r="14" spans="1:16" ht="15.75" thickTop="1" x14ac:dyDescent="0.2">
      <c r="A14" s="384"/>
      <c r="B14" s="384"/>
      <c r="C14" s="427">
        <v>1</v>
      </c>
      <c r="D14" s="433">
        <v>0.1</v>
      </c>
      <c r="E14" s="434">
        <v>0.1</v>
      </c>
      <c r="F14" s="434">
        <v>0.1</v>
      </c>
      <c r="G14" s="434">
        <v>0.1</v>
      </c>
      <c r="H14" s="434">
        <v>0.1</v>
      </c>
      <c r="I14" s="434">
        <v>0.1</v>
      </c>
      <c r="J14" s="434">
        <v>0.1</v>
      </c>
      <c r="K14" s="434">
        <v>0.1</v>
      </c>
      <c r="L14" s="434">
        <v>0.1</v>
      </c>
      <c r="M14" s="434">
        <v>0.1</v>
      </c>
      <c r="N14" s="435"/>
      <c r="O14" s="565"/>
    </row>
    <row r="15" spans="1:16" ht="27.75" customHeight="1" thickBot="1" x14ac:dyDescent="0.25">
      <c r="A15" s="384" t="s">
        <v>29</v>
      </c>
      <c r="B15" s="384" t="s">
        <v>30</v>
      </c>
      <c r="C15" s="430">
        <f>'Orçamento Sintético'!J16</f>
        <v>12990.87</v>
      </c>
      <c r="D15" s="431">
        <f>C15*D14</f>
        <v>1299.0870000000002</v>
      </c>
      <c r="E15" s="431">
        <f t="shared" ref="E15:M15" si="0">$C$15*E14</f>
        <v>1299.0870000000002</v>
      </c>
      <c r="F15" s="431">
        <f t="shared" si="0"/>
        <v>1299.0870000000002</v>
      </c>
      <c r="G15" s="431">
        <f t="shared" si="0"/>
        <v>1299.0870000000002</v>
      </c>
      <c r="H15" s="431">
        <f t="shared" si="0"/>
        <v>1299.0870000000002</v>
      </c>
      <c r="I15" s="431">
        <f t="shared" si="0"/>
        <v>1299.0870000000002</v>
      </c>
      <c r="J15" s="431">
        <f t="shared" si="0"/>
        <v>1299.0870000000002</v>
      </c>
      <c r="K15" s="431">
        <f t="shared" si="0"/>
        <v>1299.0870000000002</v>
      </c>
      <c r="L15" s="431">
        <f t="shared" si="0"/>
        <v>1299.0870000000002</v>
      </c>
      <c r="M15" s="431">
        <f t="shared" si="0"/>
        <v>1299.0870000000002</v>
      </c>
      <c r="N15" s="436" t="s">
        <v>184</v>
      </c>
      <c r="O15" s="566" t="s">
        <v>184</v>
      </c>
    </row>
    <row r="16" spans="1:16" ht="15.75" thickTop="1" x14ac:dyDescent="0.2">
      <c r="A16" s="384"/>
      <c r="B16" s="384"/>
      <c r="C16" s="427">
        <v>1</v>
      </c>
      <c r="D16" s="428">
        <v>1</v>
      </c>
      <c r="E16" s="429"/>
      <c r="F16" s="429"/>
      <c r="G16" s="429"/>
      <c r="H16" s="429"/>
      <c r="I16" s="429"/>
      <c r="J16" s="429"/>
      <c r="K16" s="429"/>
      <c r="L16" s="429"/>
      <c r="M16" s="429"/>
      <c r="N16" s="429"/>
      <c r="O16" s="563"/>
    </row>
    <row r="17" spans="1:15" ht="27.75" customHeight="1" thickBot="1" x14ac:dyDescent="0.25">
      <c r="A17" s="384" t="s">
        <v>36</v>
      </c>
      <c r="B17" s="384" t="s">
        <v>37</v>
      </c>
      <c r="C17" s="430">
        <f>'Orçamento Sintético'!J18</f>
        <v>7249.9</v>
      </c>
      <c r="D17" s="431">
        <f>C17*D16</f>
        <v>7249.9</v>
      </c>
      <c r="E17" s="436" t="s">
        <v>184</v>
      </c>
      <c r="F17" s="436" t="s">
        <v>184</v>
      </c>
      <c r="G17" s="436" t="s">
        <v>184</v>
      </c>
      <c r="H17" s="436" t="s">
        <v>184</v>
      </c>
      <c r="I17" s="436" t="s">
        <v>184</v>
      </c>
      <c r="J17" s="436" t="s">
        <v>184</v>
      </c>
      <c r="K17" s="436" t="s">
        <v>184</v>
      </c>
      <c r="L17" s="436" t="s">
        <v>184</v>
      </c>
      <c r="M17" s="436" t="s">
        <v>184</v>
      </c>
      <c r="N17" s="436" t="s">
        <v>184</v>
      </c>
      <c r="O17" s="566" t="s">
        <v>184</v>
      </c>
    </row>
    <row r="18" spans="1:15" ht="15.75" thickTop="1" x14ac:dyDescent="0.2">
      <c r="A18" s="384"/>
      <c r="B18" s="384"/>
      <c r="C18" s="427">
        <v>1</v>
      </c>
      <c r="D18" s="429"/>
      <c r="E18" s="429"/>
      <c r="F18" s="429"/>
      <c r="G18" s="429"/>
      <c r="H18" s="429"/>
      <c r="I18" s="429"/>
      <c r="J18" s="429"/>
      <c r="K18" s="429"/>
      <c r="L18" s="429"/>
      <c r="M18" s="428">
        <v>1</v>
      </c>
      <c r="N18" s="429"/>
      <c r="O18" s="563"/>
    </row>
    <row r="19" spans="1:15" ht="27.75" customHeight="1" thickBot="1" x14ac:dyDescent="0.25">
      <c r="A19" s="384" t="s">
        <v>43</v>
      </c>
      <c r="B19" s="384" t="s">
        <v>44</v>
      </c>
      <c r="C19" s="430">
        <f>'Orçamento Sintético'!J20</f>
        <v>7249.9</v>
      </c>
      <c r="D19" s="437" t="s">
        <v>184</v>
      </c>
      <c r="E19" s="438" t="s">
        <v>184</v>
      </c>
      <c r="F19" s="438" t="s">
        <v>184</v>
      </c>
      <c r="G19" s="438" t="s">
        <v>184</v>
      </c>
      <c r="H19" s="438" t="s">
        <v>184</v>
      </c>
      <c r="I19" s="438" t="s">
        <v>184</v>
      </c>
      <c r="J19" s="438" t="s">
        <v>184</v>
      </c>
      <c r="K19" s="438" t="s">
        <v>184</v>
      </c>
      <c r="L19" s="438" t="s">
        <v>184</v>
      </c>
      <c r="M19" s="439">
        <f>C19*M18</f>
        <v>7249.9</v>
      </c>
      <c r="N19" s="438" t="s">
        <v>184</v>
      </c>
      <c r="O19" s="567" t="s">
        <v>184</v>
      </c>
    </row>
    <row r="20" spans="1:15" ht="15.75" thickTop="1" x14ac:dyDescent="0.2">
      <c r="A20" s="384"/>
      <c r="B20" s="384"/>
      <c r="C20" s="427">
        <v>1</v>
      </c>
      <c r="D20" s="428">
        <v>0.8</v>
      </c>
      <c r="E20" s="428">
        <v>0.2</v>
      </c>
      <c r="F20" s="429"/>
      <c r="G20" s="429"/>
      <c r="H20" s="429"/>
      <c r="I20" s="429"/>
      <c r="J20" s="429"/>
      <c r="K20" s="429"/>
      <c r="L20" s="429"/>
      <c r="M20" s="429"/>
      <c r="N20" s="429"/>
      <c r="O20" s="563"/>
    </row>
    <row r="21" spans="1:15" ht="27.75" customHeight="1" thickBot="1" x14ac:dyDescent="0.25">
      <c r="A21" s="384" t="s">
        <v>46</v>
      </c>
      <c r="B21" s="384" t="s">
        <v>47</v>
      </c>
      <c r="C21" s="430">
        <f>'Orçamento Sintético'!J22</f>
        <v>114684.04999999999</v>
      </c>
      <c r="D21" s="431">
        <f>C21*D20</f>
        <v>91747.239999999991</v>
      </c>
      <c r="E21" s="431">
        <f>C21*E20</f>
        <v>22936.809999999998</v>
      </c>
      <c r="F21" s="436" t="s">
        <v>184</v>
      </c>
      <c r="G21" s="436" t="s">
        <v>184</v>
      </c>
      <c r="H21" s="436" t="s">
        <v>184</v>
      </c>
      <c r="I21" s="436" t="s">
        <v>184</v>
      </c>
      <c r="J21" s="436" t="s">
        <v>184</v>
      </c>
      <c r="K21" s="436" t="s">
        <v>184</v>
      </c>
      <c r="L21" s="436" t="s">
        <v>184</v>
      </c>
      <c r="M21" s="436" t="s">
        <v>184</v>
      </c>
      <c r="N21" s="436" t="s">
        <v>184</v>
      </c>
      <c r="O21" s="566" t="s">
        <v>184</v>
      </c>
    </row>
    <row r="22" spans="1:15" ht="15.75" thickTop="1" x14ac:dyDescent="0.2">
      <c r="A22" s="384"/>
      <c r="B22" s="384"/>
      <c r="C22" s="427">
        <v>1</v>
      </c>
      <c r="D22" s="429"/>
      <c r="E22" s="428">
        <v>0.8</v>
      </c>
      <c r="F22" s="428">
        <v>0.2</v>
      </c>
      <c r="G22" s="429"/>
      <c r="H22" s="429"/>
      <c r="I22" s="429"/>
      <c r="J22" s="429"/>
      <c r="K22" s="429"/>
      <c r="L22" s="429"/>
      <c r="M22" s="429"/>
      <c r="N22" s="429"/>
      <c r="O22" s="563"/>
    </row>
    <row r="23" spans="1:15" ht="27.75" customHeight="1" thickBot="1" x14ac:dyDescent="0.25">
      <c r="A23" s="384" t="s">
        <v>67</v>
      </c>
      <c r="B23" s="384" t="s">
        <v>68</v>
      </c>
      <c r="C23" s="430">
        <f>'Orçamento Sintético'!J29</f>
        <v>116573.56999999999</v>
      </c>
      <c r="D23" s="440" t="s">
        <v>184</v>
      </c>
      <c r="E23" s="431">
        <f>C23*E22</f>
        <v>93258.856</v>
      </c>
      <c r="F23" s="431">
        <f>C23*F22</f>
        <v>23314.714</v>
      </c>
      <c r="G23" s="436" t="s">
        <v>184</v>
      </c>
      <c r="H23" s="436" t="s">
        <v>184</v>
      </c>
      <c r="I23" s="436" t="s">
        <v>184</v>
      </c>
      <c r="J23" s="436" t="s">
        <v>184</v>
      </c>
      <c r="K23" s="436" t="s">
        <v>184</v>
      </c>
      <c r="L23" s="436" t="s">
        <v>184</v>
      </c>
      <c r="M23" s="436" t="s">
        <v>184</v>
      </c>
      <c r="N23" s="436" t="s">
        <v>184</v>
      </c>
      <c r="O23" s="566" t="s">
        <v>184</v>
      </c>
    </row>
    <row r="24" spans="1:15" ht="15.75" thickTop="1" x14ac:dyDescent="0.2">
      <c r="A24" s="384"/>
      <c r="B24" s="384"/>
      <c r="C24" s="427">
        <v>1</v>
      </c>
      <c r="D24" s="429"/>
      <c r="E24" s="429"/>
      <c r="F24" s="428">
        <v>0.3</v>
      </c>
      <c r="G24" s="428">
        <v>0.5</v>
      </c>
      <c r="H24" s="428">
        <v>0.2</v>
      </c>
      <c r="I24" s="429"/>
      <c r="J24" s="429"/>
      <c r="K24" s="429"/>
      <c r="L24" s="429"/>
      <c r="M24" s="429"/>
      <c r="N24" s="429"/>
      <c r="O24" s="563"/>
    </row>
    <row r="25" spans="1:15" ht="27.75" customHeight="1" thickBot="1" x14ac:dyDescent="0.25">
      <c r="A25" s="384" t="s">
        <v>82</v>
      </c>
      <c r="B25" s="384" t="s">
        <v>83</v>
      </c>
      <c r="C25" s="430">
        <f>'Orçamento Sintético'!J34</f>
        <v>149666.62</v>
      </c>
      <c r="D25" s="440" t="s">
        <v>184</v>
      </c>
      <c r="E25" s="436" t="s">
        <v>184</v>
      </c>
      <c r="F25" s="431">
        <f>$C$25*F24</f>
        <v>44899.985999999997</v>
      </c>
      <c r="G25" s="431">
        <f>$C$25*G24</f>
        <v>74833.31</v>
      </c>
      <c r="H25" s="431">
        <f>$C$25*H24</f>
        <v>29933.324000000001</v>
      </c>
      <c r="I25" s="436" t="s">
        <v>184</v>
      </c>
      <c r="J25" s="436" t="s">
        <v>184</v>
      </c>
      <c r="K25" s="436" t="s">
        <v>184</v>
      </c>
      <c r="L25" s="436" t="s">
        <v>184</v>
      </c>
      <c r="M25" s="436" t="s">
        <v>184</v>
      </c>
      <c r="N25" s="436" t="s">
        <v>184</v>
      </c>
      <c r="O25" s="566" t="s">
        <v>184</v>
      </c>
    </row>
    <row r="26" spans="1:15" ht="15.75" thickTop="1" x14ac:dyDescent="0.2">
      <c r="A26" s="384"/>
      <c r="B26" s="384"/>
      <c r="C26" s="427">
        <v>1</v>
      </c>
      <c r="D26" s="429"/>
      <c r="E26" s="429"/>
      <c r="F26" s="428">
        <v>0.1</v>
      </c>
      <c r="G26" s="428">
        <v>0.1</v>
      </c>
      <c r="H26" s="428">
        <v>0.2</v>
      </c>
      <c r="I26" s="428">
        <v>0.2</v>
      </c>
      <c r="J26" s="428">
        <v>0.3</v>
      </c>
      <c r="K26" s="428">
        <v>0.1</v>
      </c>
      <c r="L26" s="429"/>
      <c r="M26" s="429"/>
      <c r="N26" s="429"/>
      <c r="O26" s="563"/>
    </row>
    <row r="27" spans="1:15" ht="27.75" customHeight="1" thickBot="1" x14ac:dyDescent="0.25">
      <c r="A27" s="384" t="s">
        <v>102</v>
      </c>
      <c r="B27" s="384" t="s">
        <v>103</v>
      </c>
      <c r="C27" s="430">
        <f>'Orçamento Sintético'!J45</f>
        <v>452778.79</v>
      </c>
      <c r="D27" s="437" t="s">
        <v>184</v>
      </c>
      <c r="E27" s="438" t="s">
        <v>184</v>
      </c>
      <c r="F27" s="439">
        <f t="shared" ref="F27:K27" si="1">$C$27*F26</f>
        <v>45277.879000000001</v>
      </c>
      <c r="G27" s="439">
        <f t="shared" si="1"/>
        <v>45277.879000000001</v>
      </c>
      <c r="H27" s="439">
        <f t="shared" si="1"/>
        <v>90555.758000000002</v>
      </c>
      <c r="I27" s="439">
        <f t="shared" si="1"/>
        <v>90555.758000000002</v>
      </c>
      <c r="J27" s="439">
        <f t="shared" si="1"/>
        <v>135833.63699999999</v>
      </c>
      <c r="K27" s="439">
        <f t="shared" si="1"/>
        <v>45277.879000000001</v>
      </c>
      <c r="L27" s="438" t="s">
        <v>184</v>
      </c>
      <c r="M27" s="438" t="s">
        <v>184</v>
      </c>
      <c r="N27" s="438" t="s">
        <v>184</v>
      </c>
      <c r="O27" s="567" t="s">
        <v>184</v>
      </c>
    </row>
    <row r="28" spans="1:15" ht="15.75" thickTop="1" x14ac:dyDescent="0.2">
      <c r="A28" s="384"/>
      <c r="B28" s="384"/>
      <c r="C28" s="427">
        <v>1</v>
      </c>
      <c r="D28" s="429"/>
      <c r="E28" s="429"/>
      <c r="F28" s="429"/>
      <c r="G28" s="429"/>
      <c r="H28" s="429"/>
      <c r="I28" s="428">
        <v>0.75</v>
      </c>
      <c r="J28" s="428">
        <v>0.25</v>
      </c>
      <c r="K28" s="429"/>
      <c r="L28" s="429"/>
      <c r="M28" s="429"/>
      <c r="N28" s="429"/>
      <c r="O28" s="563"/>
    </row>
    <row r="29" spans="1:15" ht="27.75" customHeight="1" thickBot="1" x14ac:dyDescent="0.25">
      <c r="A29" s="384" t="s">
        <v>126</v>
      </c>
      <c r="B29" s="384" t="s">
        <v>127</v>
      </c>
      <c r="C29" s="430">
        <f>'Orçamento Sintético'!J55</f>
        <v>9621.1</v>
      </c>
      <c r="D29" s="440" t="s">
        <v>184</v>
      </c>
      <c r="E29" s="436" t="s">
        <v>184</v>
      </c>
      <c r="F29" s="436" t="s">
        <v>184</v>
      </c>
      <c r="G29" s="436" t="s">
        <v>184</v>
      </c>
      <c r="H29" s="436" t="s">
        <v>184</v>
      </c>
      <c r="I29" s="431">
        <f>$C$29*I28</f>
        <v>7215.8250000000007</v>
      </c>
      <c r="J29" s="431">
        <f>$C$29*J28</f>
        <v>2405.2750000000001</v>
      </c>
      <c r="K29" s="436" t="s">
        <v>184</v>
      </c>
      <c r="L29" s="436" t="s">
        <v>184</v>
      </c>
      <c r="M29" s="436" t="s">
        <v>184</v>
      </c>
      <c r="N29" s="436" t="s">
        <v>184</v>
      </c>
      <c r="O29" s="566" t="s">
        <v>184</v>
      </c>
    </row>
    <row r="30" spans="1:15" ht="15.75" thickTop="1" x14ac:dyDescent="0.2">
      <c r="A30" s="384"/>
      <c r="B30" s="384"/>
      <c r="C30" s="427">
        <v>1</v>
      </c>
      <c r="D30" s="429"/>
      <c r="E30" s="429"/>
      <c r="F30" s="429"/>
      <c r="G30" s="429"/>
      <c r="H30" s="429"/>
      <c r="I30" s="428">
        <v>0.75</v>
      </c>
      <c r="J30" s="428">
        <v>0.25</v>
      </c>
      <c r="K30" s="429"/>
      <c r="L30" s="429"/>
      <c r="M30" s="429"/>
      <c r="N30" s="429"/>
      <c r="O30" s="563"/>
    </row>
    <row r="31" spans="1:15" ht="27.75" customHeight="1" thickBot="1" x14ac:dyDescent="0.25">
      <c r="A31" s="384" t="s">
        <v>131</v>
      </c>
      <c r="B31" s="384" t="s">
        <v>132</v>
      </c>
      <c r="C31" s="430">
        <f>'Orçamento Sintético'!J59</f>
        <v>69568.009999999995</v>
      </c>
      <c r="D31" s="440" t="s">
        <v>184</v>
      </c>
      <c r="E31" s="436" t="s">
        <v>184</v>
      </c>
      <c r="F31" s="436" t="s">
        <v>184</v>
      </c>
      <c r="G31" s="436" t="s">
        <v>184</v>
      </c>
      <c r="H31" s="436" t="s">
        <v>184</v>
      </c>
      <c r="I31" s="431">
        <f>$C$31*I30</f>
        <v>52176.007499999992</v>
      </c>
      <c r="J31" s="431">
        <f>$C$31*J30</f>
        <v>17392.002499999999</v>
      </c>
      <c r="K31" s="436" t="s">
        <v>184</v>
      </c>
      <c r="L31" s="436" t="s">
        <v>184</v>
      </c>
      <c r="M31" s="436" t="s">
        <v>184</v>
      </c>
      <c r="N31" s="436" t="s">
        <v>184</v>
      </c>
      <c r="O31" s="566" t="s">
        <v>184</v>
      </c>
    </row>
    <row r="32" spans="1:15" ht="15.75" thickTop="1" x14ac:dyDescent="0.2">
      <c r="A32" s="384"/>
      <c r="B32" s="384"/>
      <c r="C32" s="427">
        <v>1</v>
      </c>
      <c r="D32" s="429"/>
      <c r="E32" s="429"/>
      <c r="F32" s="429"/>
      <c r="G32" s="429"/>
      <c r="H32" s="429"/>
      <c r="I32" s="429"/>
      <c r="J32" s="428">
        <v>0.05</v>
      </c>
      <c r="K32" s="428">
        <v>0.4</v>
      </c>
      <c r="L32" s="428">
        <v>0.45</v>
      </c>
      <c r="M32" s="428">
        <v>0.1</v>
      </c>
      <c r="N32" s="429"/>
      <c r="O32" s="563"/>
    </row>
    <row r="33" spans="1:15" ht="27.75" customHeight="1" thickBot="1" x14ac:dyDescent="0.25">
      <c r="A33" s="384" t="s">
        <v>140</v>
      </c>
      <c r="B33" s="384" t="s">
        <v>141</v>
      </c>
      <c r="C33" s="430">
        <f>'Orçamento Sintético'!J64</f>
        <v>156725.17000000001</v>
      </c>
      <c r="D33" s="440" t="s">
        <v>184</v>
      </c>
      <c r="E33" s="436" t="s">
        <v>184</v>
      </c>
      <c r="F33" s="436" t="s">
        <v>184</v>
      </c>
      <c r="G33" s="436" t="s">
        <v>184</v>
      </c>
      <c r="H33" s="436" t="s">
        <v>184</v>
      </c>
      <c r="I33" s="436" t="s">
        <v>184</v>
      </c>
      <c r="J33" s="431">
        <f>$C$33*J32</f>
        <v>7836.2585000000008</v>
      </c>
      <c r="K33" s="431">
        <f>$C$33*K32</f>
        <v>62690.068000000007</v>
      </c>
      <c r="L33" s="431">
        <f>$C$33*L32</f>
        <v>70526.32650000001</v>
      </c>
      <c r="M33" s="431">
        <f>$C$33*M32</f>
        <v>15672.517000000002</v>
      </c>
      <c r="N33" s="436" t="s">
        <v>184</v>
      </c>
      <c r="O33" s="566" t="s">
        <v>184</v>
      </c>
    </row>
    <row r="34" spans="1:15" ht="15.75" thickTop="1" x14ac:dyDescent="0.2">
      <c r="A34" s="384"/>
      <c r="B34" s="384"/>
      <c r="C34" s="427">
        <v>1</v>
      </c>
      <c r="D34" s="429"/>
      <c r="E34" s="429"/>
      <c r="F34" s="429"/>
      <c r="G34" s="429"/>
      <c r="H34" s="429"/>
      <c r="I34" s="429"/>
      <c r="J34" s="429"/>
      <c r="K34" s="429"/>
      <c r="L34" s="429"/>
      <c r="M34" s="428">
        <v>1</v>
      </c>
      <c r="N34" s="429"/>
      <c r="O34" s="563"/>
    </row>
    <row r="35" spans="1:15" ht="27.75" customHeight="1" thickBot="1" x14ac:dyDescent="0.25">
      <c r="A35" s="384" t="s">
        <v>151</v>
      </c>
      <c r="B35" s="384" t="s">
        <v>152</v>
      </c>
      <c r="C35" s="430">
        <f>'Orçamento Sintético'!J70</f>
        <v>17574.82</v>
      </c>
      <c r="D35" s="440" t="s">
        <v>184</v>
      </c>
      <c r="E35" s="436" t="s">
        <v>184</v>
      </c>
      <c r="F35" s="436" t="s">
        <v>184</v>
      </c>
      <c r="G35" s="436" t="s">
        <v>184</v>
      </c>
      <c r="H35" s="436" t="s">
        <v>184</v>
      </c>
      <c r="I35" s="436" t="s">
        <v>184</v>
      </c>
      <c r="J35" s="436" t="s">
        <v>184</v>
      </c>
      <c r="K35" s="436" t="s">
        <v>184</v>
      </c>
      <c r="L35" s="436" t="s">
        <v>184</v>
      </c>
      <c r="M35" s="431">
        <f>C35*M34</f>
        <v>17574.82</v>
      </c>
      <c r="N35" s="436" t="s">
        <v>184</v>
      </c>
      <c r="O35" s="566" t="s">
        <v>184</v>
      </c>
    </row>
    <row r="36" spans="1:15" ht="15.75" thickTop="1" x14ac:dyDescent="0.2">
      <c r="A36" s="384"/>
      <c r="B36" s="384"/>
      <c r="C36" s="427">
        <v>1</v>
      </c>
      <c r="D36" s="429"/>
      <c r="E36" s="429"/>
      <c r="F36" s="429"/>
      <c r="G36" s="429"/>
      <c r="H36" s="429"/>
      <c r="I36" s="429"/>
      <c r="J36" s="429"/>
      <c r="K36" s="429"/>
      <c r="L36" s="428">
        <v>1</v>
      </c>
      <c r="M36" s="429"/>
      <c r="N36" s="429"/>
      <c r="O36" s="563"/>
    </row>
    <row r="37" spans="1:15" ht="27.75" customHeight="1" thickBot="1" x14ac:dyDescent="0.25">
      <c r="A37" s="384" t="s">
        <v>159</v>
      </c>
      <c r="B37" s="384" t="s">
        <v>160</v>
      </c>
      <c r="C37" s="430">
        <f>'Orçamento Sintético'!J73</f>
        <v>24160.959999999999</v>
      </c>
      <c r="D37" s="440" t="s">
        <v>184</v>
      </c>
      <c r="E37" s="436" t="s">
        <v>184</v>
      </c>
      <c r="F37" s="436" t="s">
        <v>184</v>
      </c>
      <c r="G37" s="436" t="s">
        <v>184</v>
      </c>
      <c r="H37" s="436" t="s">
        <v>184</v>
      </c>
      <c r="I37" s="436" t="s">
        <v>184</v>
      </c>
      <c r="J37" s="436" t="s">
        <v>184</v>
      </c>
      <c r="K37" s="436" t="s">
        <v>184</v>
      </c>
      <c r="L37" s="431">
        <f>C37*L36</f>
        <v>24160.959999999999</v>
      </c>
      <c r="M37" s="436" t="s">
        <v>184</v>
      </c>
      <c r="N37" s="436" t="s">
        <v>184</v>
      </c>
      <c r="O37" s="566" t="s">
        <v>184</v>
      </c>
    </row>
    <row r="38" spans="1:15" ht="15.75" thickTop="1" x14ac:dyDescent="0.2">
      <c r="A38" s="441"/>
      <c r="B38" s="441"/>
      <c r="C38" s="427">
        <v>1</v>
      </c>
      <c r="D38" s="429"/>
      <c r="E38" s="429"/>
      <c r="F38" s="429"/>
      <c r="G38" s="429"/>
      <c r="H38" s="429"/>
      <c r="I38" s="429"/>
      <c r="J38" s="429"/>
      <c r="K38" s="429"/>
      <c r="L38" s="429"/>
      <c r="M38" s="428">
        <v>1</v>
      </c>
      <c r="N38" s="429"/>
      <c r="O38" s="563"/>
    </row>
    <row r="39" spans="1:15" ht="27.75" customHeight="1" thickBot="1" x14ac:dyDescent="0.25">
      <c r="A39" s="441" t="s">
        <v>166</v>
      </c>
      <c r="B39" s="441" t="s">
        <v>167</v>
      </c>
      <c r="C39" s="442">
        <f>'Orçamento Sintético'!J77</f>
        <v>21751.760000000002</v>
      </c>
      <c r="D39" s="443" t="s">
        <v>184</v>
      </c>
      <c r="E39" s="444" t="s">
        <v>184</v>
      </c>
      <c r="F39" s="444" t="s">
        <v>184</v>
      </c>
      <c r="G39" s="444" t="s">
        <v>184</v>
      </c>
      <c r="H39" s="444" t="s">
        <v>184</v>
      </c>
      <c r="I39" s="444" t="s">
        <v>184</v>
      </c>
      <c r="J39" s="444" t="s">
        <v>184</v>
      </c>
      <c r="K39" s="444" t="s">
        <v>184</v>
      </c>
      <c r="L39" s="444" t="s">
        <v>184</v>
      </c>
      <c r="M39" s="431">
        <f>C39*M38</f>
        <v>21751.760000000002</v>
      </c>
      <c r="N39" s="444" t="s">
        <v>184</v>
      </c>
      <c r="O39" s="568" t="s">
        <v>184</v>
      </c>
    </row>
    <row r="40" spans="1:15" ht="24" customHeight="1" thickTop="1" x14ac:dyDescent="0.2">
      <c r="A40" s="488" t="s">
        <v>183</v>
      </c>
      <c r="B40" s="488"/>
      <c r="C40" s="385"/>
      <c r="D40" s="445">
        <f>(D13+D15+D17+D21)/$D$49</f>
        <v>0.10539739180515452</v>
      </c>
      <c r="E40" s="445">
        <f>(E15+E21+E23)/$D$49</f>
        <v>9.9133436357963456E-2</v>
      </c>
      <c r="F40" s="445">
        <f>(F15+F23+F25+F27)/$D$49</f>
        <v>9.6852770232519217E-2</v>
      </c>
      <c r="G40" s="445">
        <f>(G15+G25+G27)/$D$49</f>
        <v>0.10243706686245621</v>
      </c>
      <c r="H40" s="445">
        <f>(H15+H25+H27)/$D$49</f>
        <v>0.10275590519956579</v>
      </c>
      <c r="I40" s="445">
        <f>(I15+I27+I29+I31)/$D$49</f>
        <v>0.12761082938145904</v>
      </c>
      <c r="J40" s="445">
        <f>(J15+J27+J29+J31+J33)/$D$49</f>
        <v>0.13901765936432633</v>
      </c>
      <c r="K40" s="445">
        <f>(K15+K27+K33)/$D$49</f>
        <v>9.219149182825577E-2</v>
      </c>
      <c r="L40" s="445">
        <f>(L15+L33+L37)/$D$49</f>
        <v>8.0986246667491282E-2</v>
      </c>
      <c r="M40" s="445">
        <f>(M15+M19+M33+M35+M39)/$D$49</f>
        <v>5.3617202300808416E-2</v>
      </c>
      <c r="N40" s="386" t="s">
        <v>182</v>
      </c>
      <c r="O40" s="386" t="s">
        <v>182</v>
      </c>
    </row>
    <row r="41" spans="1:15" ht="24" customHeight="1" x14ac:dyDescent="0.2">
      <c r="A41" s="488" t="s">
        <v>181</v>
      </c>
      <c r="B41" s="488"/>
      <c r="C41" s="385"/>
      <c r="D41" s="446">
        <f t="shared" ref="D41:M41" si="2">D40*$D$49</f>
        <v>124918.90699999999</v>
      </c>
      <c r="E41" s="446">
        <f t="shared" si="2"/>
        <v>117494.753</v>
      </c>
      <c r="F41" s="446">
        <f t="shared" si="2"/>
        <v>114791.666</v>
      </c>
      <c r="G41" s="446">
        <f t="shared" si="2"/>
        <v>121410.276</v>
      </c>
      <c r="H41" s="446">
        <f t="shared" si="2"/>
        <v>121788.16899999999</v>
      </c>
      <c r="I41" s="446">
        <f t="shared" si="2"/>
        <v>151246.67749999999</v>
      </c>
      <c r="J41" s="446">
        <f t="shared" si="2"/>
        <v>164766.26</v>
      </c>
      <c r="K41" s="446">
        <f t="shared" si="2"/>
        <v>109267.03400000001</v>
      </c>
      <c r="L41" s="446">
        <f t="shared" si="2"/>
        <v>95986.373500000016</v>
      </c>
      <c r="M41" s="446">
        <f t="shared" si="2"/>
        <v>63548.08400000001</v>
      </c>
      <c r="N41" s="386" t="s">
        <v>180</v>
      </c>
      <c r="O41" s="386" t="s">
        <v>180</v>
      </c>
    </row>
    <row r="42" spans="1:15" ht="24" customHeight="1" x14ac:dyDescent="0.2">
      <c r="A42" s="488" t="s">
        <v>179</v>
      </c>
      <c r="B42" s="488"/>
      <c r="C42" s="385"/>
      <c r="D42" s="445">
        <f>D40</f>
        <v>0.10539739180515452</v>
      </c>
      <c r="E42" s="445">
        <f t="shared" ref="E42:O42" si="3">D42+E40</f>
        <v>0.20453082816311796</v>
      </c>
      <c r="F42" s="445">
        <f t="shared" si="3"/>
        <v>0.30138359839563716</v>
      </c>
      <c r="G42" s="445">
        <f t="shared" si="3"/>
        <v>0.40382066525809335</v>
      </c>
      <c r="H42" s="445">
        <f t="shared" si="3"/>
        <v>0.50657657045765914</v>
      </c>
      <c r="I42" s="445">
        <f t="shared" si="3"/>
        <v>0.6341873998391182</v>
      </c>
      <c r="J42" s="445">
        <f t="shared" si="3"/>
        <v>0.77320505920344451</v>
      </c>
      <c r="K42" s="445">
        <f t="shared" si="3"/>
        <v>0.86539655103170032</v>
      </c>
      <c r="L42" s="445">
        <f t="shared" si="3"/>
        <v>0.94638279769919165</v>
      </c>
      <c r="M42" s="445">
        <f t="shared" si="3"/>
        <v>1</v>
      </c>
      <c r="N42" s="445">
        <f t="shared" si="3"/>
        <v>1</v>
      </c>
      <c r="O42" s="445">
        <f t="shared" si="3"/>
        <v>1</v>
      </c>
    </row>
    <row r="43" spans="1:15" ht="24" customHeight="1" x14ac:dyDescent="0.2">
      <c r="A43" s="488" t="s">
        <v>178</v>
      </c>
      <c r="B43" s="488"/>
      <c r="C43" s="385"/>
      <c r="D43" s="446">
        <f>D41</f>
        <v>124918.90699999999</v>
      </c>
      <c r="E43" s="446">
        <f t="shared" ref="E43:O43" si="4">D43+E41</f>
        <v>242413.65999999997</v>
      </c>
      <c r="F43" s="446">
        <f t="shared" si="4"/>
        <v>357205.326</v>
      </c>
      <c r="G43" s="446">
        <f t="shared" si="4"/>
        <v>478615.60200000001</v>
      </c>
      <c r="H43" s="446">
        <f t="shared" si="4"/>
        <v>600403.77099999995</v>
      </c>
      <c r="I43" s="446">
        <f t="shared" si="4"/>
        <v>751650.44849999994</v>
      </c>
      <c r="J43" s="446">
        <f t="shared" si="4"/>
        <v>916416.70849999995</v>
      </c>
      <c r="K43" s="446">
        <f t="shared" si="4"/>
        <v>1025683.7424999999</v>
      </c>
      <c r="L43" s="446">
        <f t="shared" si="4"/>
        <v>1121670.1159999999</v>
      </c>
      <c r="M43" s="446">
        <f t="shared" si="4"/>
        <v>1185218.2</v>
      </c>
      <c r="N43" s="446">
        <f t="shared" si="4"/>
        <v>1185218.2</v>
      </c>
      <c r="O43" s="446">
        <f t="shared" si="4"/>
        <v>1185218.2</v>
      </c>
    </row>
    <row r="44" spans="1:15" ht="60" customHeight="1" x14ac:dyDescent="0.2">
      <c r="A44" s="387"/>
      <c r="B44" s="387"/>
      <c r="C44" s="387"/>
      <c r="D44" s="387"/>
      <c r="E44" s="387"/>
      <c r="F44" s="387"/>
      <c r="G44" s="387"/>
      <c r="H44" s="489" t="s">
        <v>500</v>
      </c>
      <c r="I44" s="489"/>
      <c r="J44" s="489"/>
      <c r="K44" s="489"/>
      <c r="L44" s="489"/>
      <c r="M44" s="489"/>
      <c r="N44" s="489"/>
      <c r="O44" s="489"/>
    </row>
    <row r="45" spans="1:15" ht="69.95" customHeight="1" x14ac:dyDescent="0.2">
      <c r="A45" s="490" t="s">
        <v>511</v>
      </c>
      <c r="B45" s="491"/>
      <c r="C45" s="491"/>
      <c r="D45" s="491"/>
      <c r="E45" s="491"/>
      <c r="F45" s="491"/>
      <c r="G45" s="491"/>
      <c r="H45" s="489"/>
      <c r="I45" s="489"/>
      <c r="J45" s="489"/>
      <c r="K45" s="489"/>
      <c r="L45" s="489"/>
      <c r="M45" s="489"/>
      <c r="N45" s="489"/>
      <c r="O45" s="489"/>
    </row>
    <row r="49" spans="3:4" ht="15" x14ac:dyDescent="0.25">
      <c r="C49" s="447" t="s">
        <v>512</v>
      </c>
      <c r="D49" s="448">
        <v>1185218.2</v>
      </c>
    </row>
  </sheetData>
  <mergeCells count="12">
    <mergeCell ref="A10:G10"/>
    <mergeCell ref="A3:O4"/>
    <mergeCell ref="D6:O6"/>
    <mergeCell ref="A7:A8"/>
    <mergeCell ref="B7:C8"/>
    <mergeCell ref="D7:O8"/>
    <mergeCell ref="A40:B40"/>
    <mergeCell ref="A41:B41"/>
    <mergeCell ref="A42:B42"/>
    <mergeCell ref="A43:B43"/>
    <mergeCell ref="H44:O45"/>
    <mergeCell ref="A45:G45"/>
  </mergeCells>
  <pageMargins left="0.51181102362204722" right="0.51181102362204722" top="0.98425196850393704" bottom="0.98425196850393704" header="0.51181102362204722" footer="0.51181102362204722"/>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876E-9FD0-4651-9ACC-D8215FE801F7}">
  <dimension ref="A1:W57"/>
  <sheetViews>
    <sheetView showGridLines="0" view="pageBreakPreview" zoomScale="85" zoomScaleNormal="90" zoomScaleSheetLayoutView="85" workbookViewId="0">
      <selection activeCell="D7" sqref="A7:L8"/>
    </sheetView>
  </sheetViews>
  <sheetFormatPr defaultColWidth="8" defaultRowHeight="12.75" x14ac:dyDescent="0.2"/>
  <cols>
    <col min="1" max="2" width="8.25" style="8" customWidth="1"/>
    <col min="3" max="3" width="5.625" style="8" customWidth="1"/>
    <col min="4" max="4" width="42.75" style="8" customWidth="1"/>
    <col min="5" max="5" width="18.5" style="8" customWidth="1"/>
    <col min="6" max="6" width="11.375" style="8" customWidth="1"/>
    <col min="7" max="7" width="10.125" style="8" customWidth="1"/>
    <col min="8" max="9" width="11.875" style="8" customWidth="1"/>
    <col min="10" max="10" width="8" style="8"/>
    <col min="11" max="11" width="8.25" style="8" customWidth="1"/>
    <col min="12" max="12" width="9.125" style="8" customWidth="1"/>
    <col min="13" max="13" width="9.125" style="9" hidden="1" customWidth="1"/>
    <col min="14" max="14" width="42.875" style="9" hidden="1" customWidth="1"/>
    <col min="15" max="23" width="9.125" style="9" hidden="1" customWidth="1"/>
    <col min="24" max="24" width="9.125" style="8" customWidth="1"/>
    <col min="25" max="25" width="21.875" style="8" customWidth="1"/>
    <col min="26" max="26" width="10.125" style="8" customWidth="1"/>
    <col min="27" max="28" width="9.625" style="8" customWidth="1"/>
    <col min="29" max="29" width="7.375" style="8" customWidth="1"/>
    <col min="30" max="32" width="5.5" style="8" bestFit="1" customWidth="1"/>
    <col min="33" max="16384" width="8" style="8"/>
  </cols>
  <sheetData>
    <row r="1" spans="1:23" x14ac:dyDescent="0.2">
      <c r="A1" s="9"/>
      <c r="B1" s="9"/>
      <c r="C1" s="9"/>
      <c r="D1" s="85" t="s">
        <v>286</v>
      </c>
      <c r="E1" s="85" t="s">
        <v>285</v>
      </c>
      <c r="F1" s="84"/>
      <c r="G1" s="84"/>
      <c r="H1" s="82" t="s">
        <v>277</v>
      </c>
      <c r="I1" s="9"/>
      <c r="J1" s="9"/>
      <c r="K1" s="9"/>
      <c r="L1" s="9"/>
    </row>
    <row r="2" spans="1:23" x14ac:dyDescent="0.2">
      <c r="A2" s="9"/>
      <c r="B2" s="9"/>
      <c r="C2" s="9"/>
      <c r="D2" s="83" t="s">
        <v>284</v>
      </c>
      <c r="E2" s="504" t="s">
        <v>278</v>
      </c>
      <c r="F2" s="507"/>
      <c r="G2" s="508"/>
      <c r="H2" s="82" t="s">
        <v>277</v>
      </c>
      <c r="I2" s="9"/>
      <c r="J2" s="9"/>
      <c r="K2" s="9"/>
      <c r="L2" s="9"/>
    </row>
    <row r="3" spans="1:23" x14ac:dyDescent="0.2">
      <c r="A3" s="9"/>
      <c r="B3" s="9"/>
      <c r="C3" s="9"/>
      <c r="D3" s="85" t="s">
        <v>283</v>
      </c>
      <c r="E3" s="86"/>
      <c r="F3" s="84"/>
      <c r="G3" s="84"/>
      <c r="H3" s="82" t="s">
        <v>277</v>
      </c>
      <c r="I3" s="9"/>
      <c r="J3" s="9"/>
      <c r="K3" s="9"/>
      <c r="L3" s="9"/>
    </row>
    <row r="4" spans="1:23" x14ac:dyDescent="0.2">
      <c r="A4" s="9"/>
      <c r="B4" s="9"/>
      <c r="C4" s="9"/>
      <c r="D4" s="504" t="s">
        <v>282</v>
      </c>
      <c r="E4" s="505"/>
      <c r="F4" s="505"/>
      <c r="G4" s="506"/>
      <c r="H4" s="82" t="s">
        <v>277</v>
      </c>
      <c r="I4" s="9"/>
      <c r="J4" s="9"/>
      <c r="K4" s="9"/>
      <c r="L4" s="9"/>
    </row>
    <row r="5" spans="1:23" x14ac:dyDescent="0.2">
      <c r="A5" s="9"/>
      <c r="B5" s="9"/>
      <c r="C5" s="9"/>
      <c r="D5" s="85" t="s">
        <v>281</v>
      </c>
      <c r="E5" s="85" t="s">
        <v>280</v>
      </c>
      <c r="F5" s="84"/>
      <c r="G5" s="84"/>
      <c r="H5" s="82" t="s">
        <v>277</v>
      </c>
      <c r="I5" s="9"/>
      <c r="J5" s="9"/>
      <c r="K5" s="9"/>
      <c r="L5" s="9"/>
    </row>
    <row r="6" spans="1:23" x14ac:dyDescent="0.2">
      <c r="A6" s="9"/>
      <c r="B6" s="9"/>
      <c r="C6" s="9"/>
      <c r="D6" s="83" t="s">
        <v>279</v>
      </c>
      <c r="E6" s="504" t="s">
        <v>278</v>
      </c>
      <c r="F6" s="505"/>
      <c r="G6" s="506"/>
      <c r="H6" s="82" t="s">
        <v>277</v>
      </c>
      <c r="I6" s="9"/>
      <c r="J6" s="24"/>
      <c r="K6" s="9"/>
      <c r="L6" s="81" t="s">
        <v>276</v>
      </c>
      <c r="N6" s="24"/>
    </row>
    <row r="7" spans="1:23" ht="6" customHeight="1" thickBot="1" x14ac:dyDescent="0.25">
      <c r="A7" s="9"/>
      <c r="B7" s="9"/>
      <c r="C7" s="9"/>
      <c r="D7" s="9"/>
      <c r="E7" s="9"/>
      <c r="F7" s="9"/>
      <c r="G7" s="9"/>
      <c r="H7" s="9"/>
      <c r="I7" s="9"/>
      <c r="J7" s="9"/>
      <c r="K7" s="9"/>
      <c r="L7" s="9"/>
    </row>
    <row r="8" spans="1:23" s="78" customFormat="1" ht="18" customHeight="1" thickBot="1" x14ac:dyDescent="0.25">
      <c r="A8" s="530" t="str">
        <f>IF(N24=1,N26,N25)</f>
        <v>Composição do BDI para obras com mão-de-obra onerada</v>
      </c>
      <c r="B8" s="531"/>
      <c r="C8" s="531"/>
      <c r="D8" s="531"/>
      <c r="E8" s="531"/>
      <c r="F8" s="531"/>
      <c r="G8" s="531"/>
      <c r="H8" s="531"/>
      <c r="I8" s="531"/>
      <c r="J8" s="531"/>
      <c r="K8" s="531"/>
      <c r="L8" s="532"/>
      <c r="M8" s="79"/>
      <c r="N8" s="80" t="b">
        <v>0</v>
      </c>
      <c r="O8" s="79"/>
      <c r="P8" s="79"/>
      <c r="Q8" s="79"/>
      <c r="R8" s="79"/>
      <c r="S8" s="79"/>
      <c r="T8" s="79"/>
      <c r="U8" s="79"/>
      <c r="V8" s="79"/>
      <c r="W8" s="79"/>
    </row>
    <row r="9" spans="1:23" ht="2.1" customHeight="1" x14ac:dyDescent="0.2">
      <c r="A9" s="31"/>
      <c r="B9" s="31"/>
      <c r="C9" s="41"/>
      <c r="D9" s="77"/>
      <c r="E9" s="32"/>
      <c r="F9" s="32"/>
      <c r="G9" s="32"/>
      <c r="H9" s="32"/>
      <c r="I9" s="32"/>
      <c r="J9" s="32"/>
      <c r="K9" s="9"/>
      <c r="L9" s="9"/>
    </row>
    <row r="10" spans="1:23" x14ac:dyDescent="0.2">
      <c r="A10" s="31"/>
      <c r="B10" s="31"/>
      <c r="C10" s="41"/>
      <c r="D10" s="33" t="s">
        <v>275</v>
      </c>
      <c r="E10" s="32"/>
      <c r="F10" s="33"/>
      <c r="G10" s="536"/>
      <c r="H10" s="75"/>
      <c r="I10" s="75"/>
      <c r="J10" s="32"/>
      <c r="K10" s="9"/>
      <c r="L10" s="9"/>
      <c r="N10" s="9" t="s">
        <v>238</v>
      </c>
      <c r="O10" s="76">
        <v>2</v>
      </c>
      <c r="P10" s="9" t="str">
        <f>IF(O10=1,N10,IF(O10=2,N11,IF(O10=3,N12,IF(O10=4,N13,IF(O10=5,N14,IF(O10=6,N15," "))))))</f>
        <v>Construção de Rodovias e Ferrovias</v>
      </c>
    </row>
    <row r="11" spans="1:23" x14ac:dyDescent="0.2">
      <c r="A11" s="31"/>
      <c r="B11" s="31"/>
      <c r="C11" s="41"/>
      <c r="D11" s="33"/>
      <c r="E11" s="32"/>
      <c r="F11" s="32"/>
      <c r="G11" s="536"/>
      <c r="H11" s="74"/>
      <c r="I11" s="74"/>
      <c r="J11" s="32"/>
      <c r="K11" s="9"/>
      <c r="L11" s="9"/>
      <c r="N11" s="9" t="s">
        <v>235</v>
      </c>
    </row>
    <row r="12" spans="1:23" ht="13.5" thickBot="1" x14ac:dyDescent="0.25">
      <c r="A12" s="31"/>
      <c r="B12" s="31"/>
      <c r="C12" s="41"/>
      <c r="D12" s="33"/>
      <c r="E12" s="32"/>
      <c r="F12" s="32"/>
      <c r="G12" s="32"/>
      <c r="H12" s="32"/>
      <c r="I12" s="32"/>
      <c r="J12" s="32"/>
      <c r="K12" s="9"/>
      <c r="L12" s="9"/>
      <c r="N12" s="9" t="s">
        <v>233</v>
      </c>
    </row>
    <row r="13" spans="1:23" ht="14.1" customHeight="1" thickBot="1" x14ac:dyDescent="0.25">
      <c r="A13" s="31"/>
      <c r="B13" s="64"/>
      <c r="C13" s="523" t="str">
        <f>"COMPOSIÇÃO - BDI para "&amp;P10</f>
        <v>COMPOSIÇÃO - BDI para Construção de Rodovias e Ferrovias</v>
      </c>
      <c r="D13" s="523"/>
      <c r="E13" s="523"/>
      <c r="F13" s="523"/>
      <c r="G13" s="523"/>
      <c r="H13" s="523"/>
      <c r="I13" s="524"/>
      <c r="J13" s="9"/>
      <c r="K13" s="9"/>
      <c r="L13" s="9"/>
      <c r="N13" s="9" t="s">
        <v>231</v>
      </c>
    </row>
    <row r="14" spans="1:23" ht="27.95" customHeight="1" x14ac:dyDescent="0.2">
      <c r="A14" s="31"/>
      <c r="B14" s="64"/>
      <c r="C14" s="73" t="s">
        <v>274</v>
      </c>
      <c r="D14" s="72" t="s">
        <v>273</v>
      </c>
      <c r="E14" s="72" t="s">
        <v>272</v>
      </c>
      <c r="F14" s="72" t="s">
        <v>271</v>
      </c>
      <c r="G14" s="72" t="s">
        <v>270</v>
      </c>
      <c r="H14" s="525" t="s">
        <v>269</v>
      </c>
      <c r="I14" s="526"/>
      <c r="J14" s="9"/>
      <c r="K14" s="9"/>
      <c r="L14" s="9"/>
      <c r="N14" s="9" t="s">
        <v>229</v>
      </c>
    </row>
    <row r="15" spans="1:23" ht="14.1" customHeight="1" x14ac:dyDescent="0.2">
      <c r="A15" s="31"/>
      <c r="B15" s="64"/>
      <c r="C15" s="71">
        <v>1</v>
      </c>
      <c r="D15" s="70" t="s">
        <v>268</v>
      </c>
      <c r="E15" s="68"/>
      <c r="F15" s="69">
        <v>4.2000000000000003E-2</v>
      </c>
      <c r="G15" s="68" t="str">
        <f t="shared" ref="G15:G24" si="0">IF(F15="","",IF(AND(F15&gt;=H15,F15&lt;=I15),"OK",""))</f>
        <v>OK</v>
      </c>
      <c r="H15" s="58">
        <f>INDEX(matriz,$W17,$O$10)</f>
        <v>3.7999999999999999E-2</v>
      </c>
      <c r="I15" s="58">
        <f>INDEX(matriz2,$W23,$O$10)</f>
        <v>4.6699999999999998E-2</v>
      </c>
      <c r="J15" s="9"/>
      <c r="K15" s="9"/>
      <c r="L15" s="9"/>
      <c r="N15" s="9" t="s">
        <v>227</v>
      </c>
    </row>
    <row r="16" spans="1:23" ht="14.1" customHeight="1" x14ac:dyDescent="0.2">
      <c r="A16" s="31"/>
      <c r="B16" s="64"/>
      <c r="C16" s="63">
        <v>2</v>
      </c>
      <c r="D16" s="60" t="s">
        <v>267</v>
      </c>
      <c r="E16" s="53" t="s">
        <v>266</v>
      </c>
      <c r="F16" s="66">
        <v>5.0000000000000001E-3</v>
      </c>
      <c r="G16" s="53" t="str">
        <f t="shared" si="0"/>
        <v>OK</v>
      </c>
      <c r="H16" s="58">
        <f>INDEX(matriz,$W18,$O$10)</f>
        <v>3.2000000000000002E-3</v>
      </c>
      <c r="I16" s="58">
        <f>INDEX(matriz2,$W24,$O$10)</f>
        <v>7.4000000000000003E-3</v>
      </c>
      <c r="J16" s="9"/>
      <c r="K16" s="9"/>
      <c r="L16" s="9"/>
      <c r="P16" s="9" t="s">
        <v>265</v>
      </c>
      <c r="Q16" s="9">
        <v>1</v>
      </c>
      <c r="R16" s="9">
        <v>2</v>
      </c>
      <c r="S16" s="9">
        <v>3</v>
      </c>
      <c r="T16" s="9">
        <v>4</v>
      </c>
      <c r="U16" s="9">
        <v>5</v>
      </c>
      <c r="V16" s="9">
        <v>6</v>
      </c>
    </row>
    <row r="17" spans="1:23" ht="14.1" customHeight="1" x14ac:dyDescent="0.2">
      <c r="A17" s="31"/>
      <c r="B17" s="64"/>
      <c r="C17" s="63">
        <v>3</v>
      </c>
      <c r="D17" s="60" t="s">
        <v>264</v>
      </c>
      <c r="E17" s="53" t="s">
        <v>263</v>
      </c>
      <c r="F17" s="66">
        <v>7.4999999999999997E-3</v>
      </c>
      <c r="G17" s="53" t="str">
        <f t="shared" si="0"/>
        <v>OK</v>
      </c>
      <c r="H17" s="58">
        <f>INDEX(matriz,$W19,$O$10)</f>
        <v>5.0000000000000001E-3</v>
      </c>
      <c r="I17" s="58">
        <f>INDEX(matriz2,$W25,$O$10)</f>
        <v>9.7000000000000003E-3</v>
      </c>
      <c r="J17" s="9"/>
      <c r="K17" s="65"/>
      <c r="L17" s="9"/>
      <c r="N17" s="24"/>
      <c r="Q17" s="30">
        <v>0.03</v>
      </c>
      <c r="R17" s="30">
        <v>3.7999999999999999E-2</v>
      </c>
      <c r="S17" s="30">
        <v>3.4299999999999997E-2</v>
      </c>
      <c r="T17" s="30">
        <v>5.2900000000000003E-2</v>
      </c>
      <c r="U17" s="30">
        <v>0.04</v>
      </c>
      <c r="V17" s="30">
        <v>1.4999999999999999E-2</v>
      </c>
      <c r="W17" s="9">
        <v>1</v>
      </c>
    </row>
    <row r="18" spans="1:23" ht="14.1" customHeight="1" x14ac:dyDescent="0.2">
      <c r="A18" s="31"/>
      <c r="B18" s="64"/>
      <c r="C18" s="63">
        <v>4</v>
      </c>
      <c r="D18" s="60" t="s">
        <v>262</v>
      </c>
      <c r="E18" s="53" t="s">
        <v>261</v>
      </c>
      <c r="F18" s="66">
        <v>1.0999999999999999E-2</v>
      </c>
      <c r="G18" s="53" t="str">
        <f t="shared" si="0"/>
        <v>OK</v>
      </c>
      <c r="H18" s="58">
        <f>INDEX(matriz,$W20,$O$10)</f>
        <v>1.0200000000000001E-2</v>
      </c>
      <c r="I18" s="58">
        <f>INDEX(matriz2,$W26,$O$10)</f>
        <v>1.21E-2</v>
      </c>
      <c r="J18" s="9"/>
      <c r="K18" s="65"/>
      <c r="L18" s="9"/>
      <c r="N18" s="67">
        <f>((((1+F15+F16+F17)*(1+F18)*(1+F19))/(1-(F20-0.02))-1))</f>
        <v>0.19635706869428415</v>
      </c>
      <c r="Q18" s="30">
        <v>8.0000000000000002E-3</v>
      </c>
      <c r="R18" s="30">
        <v>3.2000000000000002E-3</v>
      </c>
      <c r="S18" s="30">
        <v>2.8E-3</v>
      </c>
      <c r="T18" s="30">
        <v>2.5000000000000001E-3</v>
      </c>
      <c r="U18" s="30">
        <v>8.0999999999999996E-3</v>
      </c>
      <c r="V18" s="30">
        <v>3.0000000000000001E-3</v>
      </c>
      <c r="W18" s="9">
        <v>2</v>
      </c>
    </row>
    <row r="19" spans="1:23" ht="14.1" customHeight="1" x14ac:dyDescent="0.2">
      <c r="A19" s="31"/>
      <c r="B19" s="64"/>
      <c r="C19" s="63">
        <v>5</v>
      </c>
      <c r="D19" s="60" t="s">
        <v>260</v>
      </c>
      <c r="E19" s="53" t="s">
        <v>259</v>
      </c>
      <c r="F19" s="66">
        <v>7.0000000000000007E-2</v>
      </c>
      <c r="G19" s="53" t="str">
        <f t="shared" si="0"/>
        <v>OK</v>
      </c>
      <c r="H19" s="58">
        <f>INDEX(matriz,$W21,$O$10)</f>
        <v>6.6400000000000001E-2</v>
      </c>
      <c r="I19" s="58">
        <f>INDEX(matriz2,$W27,$O$10)</f>
        <v>8.6900000000000005E-2</v>
      </c>
      <c r="J19" s="9"/>
      <c r="K19" s="65"/>
      <c r="L19" s="9"/>
      <c r="N19" s="24" t="str">
        <f>"Percentual de BDI superior ao limite estipulado pelo Acórdão TCU 2.622/2013 devido a soma de 2% (CPRB, conforme LEI 12.844/2013) no item Tributos, referente a desoneração na Contribuição Previdenciária. O cálculo dessa composição onerada resulta em " &amp;N22</f>
        <v>Percentual de BDI superior ao limite estipulado pelo Acórdão TCU 2.622/2013 devido a soma de 2% (CPRB, conforme LEI 12.844/2013) no item Tributos, referente a desoneração na Contribuição Previdenciária. O cálculo dessa composição onerada resulta em 19,64%</v>
      </c>
      <c r="Q19" s="30">
        <v>9.7000000000000003E-3</v>
      </c>
      <c r="R19" s="30">
        <v>5.0000000000000001E-3</v>
      </c>
      <c r="S19" s="30">
        <v>0.01</v>
      </c>
      <c r="T19" s="30">
        <v>0.01</v>
      </c>
      <c r="U19" s="30">
        <v>1.46E-2</v>
      </c>
      <c r="V19" s="30">
        <v>5.5999999999999999E-3</v>
      </c>
      <c r="W19" s="9">
        <v>3</v>
      </c>
    </row>
    <row r="20" spans="1:23" ht="14.1" customHeight="1" x14ac:dyDescent="0.2">
      <c r="A20" s="31"/>
      <c r="B20" s="64"/>
      <c r="C20" s="63">
        <v>6</v>
      </c>
      <c r="D20" s="60" t="s">
        <v>258</v>
      </c>
      <c r="E20" s="53" t="s">
        <v>257</v>
      </c>
      <c r="F20" s="59">
        <v>6.6500000000000004E-2</v>
      </c>
      <c r="G20" s="53" t="str">
        <f t="shared" si="0"/>
        <v>OK</v>
      </c>
      <c r="H20" s="58">
        <f>IF(N24=1,0.0565,0.0765)</f>
        <v>5.6500000000000002E-2</v>
      </c>
      <c r="I20" s="58">
        <f>IF(N24=1,0.0865,0.1065)</f>
        <v>8.6499999999999994E-2</v>
      </c>
      <c r="J20" s="9"/>
      <c r="K20" s="9"/>
      <c r="L20" s="9"/>
      <c r="N20" s="62">
        <f>ROUND(N18*100,2)</f>
        <v>19.64</v>
      </c>
      <c r="Q20" s="30">
        <v>5.8999999999999999E-3</v>
      </c>
      <c r="R20" s="30">
        <v>1.0200000000000001E-2</v>
      </c>
      <c r="S20" s="30">
        <v>9.4000000000000004E-3</v>
      </c>
      <c r="T20" s="30">
        <v>1.01E-2</v>
      </c>
      <c r="U20" s="30">
        <v>9.4000000000000004E-3</v>
      </c>
      <c r="V20" s="30">
        <v>8.5000000000000006E-3</v>
      </c>
      <c r="W20" s="9">
        <v>4</v>
      </c>
    </row>
    <row r="21" spans="1:23" ht="14.1" customHeight="1" thickBot="1" x14ac:dyDescent="0.25">
      <c r="A21" s="541"/>
      <c r="B21" s="541"/>
      <c r="C21" s="61" t="s">
        <v>256</v>
      </c>
      <c r="D21" s="60" t="s">
        <v>255</v>
      </c>
      <c r="E21" s="53" t="s">
        <v>255</v>
      </c>
      <c r="F21" s="59">
        <v>6.4999999999999997E-3</v>
      </c>
      <c r="G21" s="53" t="str">
        <f t="shared" si="0"/>
        <v>OK</v>
      </c>
      <c r="H21" s="58">
        <v>6.4999999999999997E-3</v>
      </c>
      <c r="I21" s="58">
        <v>6.4999999999999997E-3</v>
      </c>
      <c r="J21" s="535" t="str">
        <f>IF(N24=2,"Foi incluída a CPRB com a alíquota de 2% sobre a Receita Bruta"," ")</f>
        <v xml:space="preserve"> </v>
      </c>
      <c r="K21" s="535"/>
      <c r="L21" s="535"/>
      <c r="N21" s="24" t="s">
        <v>254</v>
      </c>
      <c r="Q21" s="30">
        <v>6.1600000000000002E-2</v>
      </c>
      <c r="R21" s="30">
        <v>6.6400000000000001E-2</v>
      </c>
      <c r="S21" s="30">
        <v>6.7400000000000002E-2</v>
      </c>
      <c r="T21" s="30">
        <v>0.08</v>
      </c>
      <c r="U21" s="30">
        <v>7.1400000000000005E-2</v>
      </c>
      <c r="V21" s="30">
        <v>3.5000000000000003E-2</v>
      </c>
      <c r="W21" s="9">
        <v>5</v>
      </c>
    </row>
    <row r="22" spans="1:23" ht="14.1" customHeight="1" thickTop="1" x14ac:dyDescent="0.2">
      <c r="A22" s="537" t="s">
        <v>253</v>
      </c>
      <c r="B22" s="539" t="s">
        <v>252</v>
      </c>
      <c r="C22" s="61" t="s">
        <v>251</v>
      </c>
      <c r="D22" s="60" t="s">
        <v>250</v>
      </c>
      <c r="E22" s="53" t="s">
        <v>250</v>
      </c>
      <c r="F22" s="59">
        <v>0.03</v>
      </c>
      <c r="G22" s="53" t="str">
        <f t="shared" si="0"/>
        <v>OK</v>
      </c>
      <c r="H22" s="58">
        <v>0.03</v>
      </c>
      <c r="I22" s="58">
        <v>0.03</v>
      </c>
      <c r="J22" s="535"/>
      <c r="K22" s="535"/>
      <c r="L22" s="535"/>
      <c r="N22" s="24" t="str">
        <f>N20&amp;N21</f>
        <v>19,64%</v>
      </c>
      <c r="P22" s="9" t="s">
        <v>249</v>
      </c>
      <c r="Q22" s="9">
        <v>1</v>
      </c>
      <c r="R22" s="9">
        <v>2</v>
      </c>
      <c r="S22" s="9">
        <v>3</v>
      </c>
      <c r="T22" s="9">
        <v>4</v>
      </c>
      <c r="U22" s="9">
        <v>5</v>
      </c>
      <c r="V22" s="9">
        <v>6</v>
      </c>
    </row>
    <row r="23" spans="1:23" ht="14.1" customHeight="1" thickBot="1" x14ac:dyDescent="0.25">
      <c r="A23" s="538"/>
      <c r="B23" s="540"/>
      <c r="C23" s="57" t="s">
        <v>248</v>
      </c>
      <c r="D23" s="56" t="s">
        <v>247</v>
      </c>
      <c r="E23" s="55" t="s">
        <v>246</v>
      </c>
      <c r="F23" s="54">
        <f>IF(N24=1,0,0.02)</f>
        <v>0</v>
      </c>
      <c r="G23" s="53" t="str">
        <f t="shared" si="0"/>
        <v>OK</v>
      </c>
      <c r="H23" s="52">
        <f>IF(N24=1,0,0.02)</f>
        <v>0</v>
      </c>
      <c r="I23" s="52">
        <f>IF(N24=1,0,0.02)</f>
        <v>0</v>
      </c>
      <c r="J23" s="51"/>
      <c r="K23" s="51"/>
      <c r="L23" s="51"/>
      <c r="N23" s="24"/>
      <c r="Q23" s="30">
        <v>5.5E-2</v>
      </c>
      <c r="R23" s="30">
        <v>4.6699999999999998E-2</v>
      </c>
      <c r="S23" s="30">
        <v>6.7100000000000007E-2</v>
      </c>
      <c r="T23" s="30">
        <v>7.9299999999999995E-2</v>
      </c>
      <c r="U23" s="30">
        <v>7.85E-2</v>
      </c>
      <c r="V23" s="30">
        <v>4.4900000000000002E-2</v>
      </c>
      <c r="W23" s="9">
        <v>1</v>
      </c>
    </row>
    <row r="24" spans="1:23" ht="14.1" customHeight="1" thickBot="1" x14ac:dyDescent="0.25">
      <c r="A24" s="50">
        <v>0.03</v>
      </c>
      <c r="B24" s="49">
        <v>1</v>
      </c>
      <c r="C24" s="48" t="s">
        <v>245</v>
      </c>
      <c r="D24" s="47" t="s">
        <v>244</v>
      </c>
      <c r="E24" s="46" t="s">
        <v>244</v>
      </c>
      <c r="F24" s="45">
        <f>A24*B24</f>
        <v>0.03</v>
      </c>
      <c r="G24" s="44" t="str">
        <f t="shared" si="0"/>
        <v>OK</v>
      </c>
      <c r="H24" s="43">
        <f>IF(B24=0,0.02,0.02*B24)</f>
        <v>0.02</v>
      </c>
      <c r="I24" s="43">
        <f>IF(B24=0,0.05,0.05*B24)</f>
        <v>0.05</v>
      </c>
      <c r="J24" s="42"/>
      <c r="K24" s="42"/>
      <c r="L24" s="42"/>
      <c r="N24" s="25">
        <f>IF(N8=TRUE,2,1)</f>
        <v>1</v>
      </c>
      <c r="Q24" s="30">
        <v>0.01</v>
      </c>
      <c r="R24" s="30">
        <v>7.4000000000000003E-3</v>
      </c>
      <c r="S24" s="30">
        <v>7.4999999999999997E-3</v>
      </c>
      <c r="T24" s="30">
        <v>5.5999999999999999E-3</v>
      </c>
      <c r="U24" s="30">
        <v>1.9900000000000001E-2</v>
      </c>
      <c r="V24" s="30">
        <v>8.2000000000000007E-3</v>
      </c>
      <c r="W24" s="9">
        <v>2</v>
      </c>
    </row>
    <row r="25" spans="1:23" ht="14.1" customHeight="1" x14ac:dyDescent="0.2">
      <c r="A25" s="31"/>
      <c r="B25" s="31"/>
      <c r="C25" s="41"/>
      <c r="D25" s="33"/>
      <c r="E25" s="520" t="s">
        <v>243</v>
      </c>
      <c r="F25" s="521"/>
      <c r="G25" s="522"/>
      <c r="H25" s="533" t="str">
        <f>IF(O10=1,S30,IF(O10=2,S31,IF(O10=3,S32,IF(O10=4,S33,IF(O10=5,S34,IF(O10=6,S35," "))))))</f>
        <v>de 19,60% a 24,23%</v>
      </c>
      <c r="I25" s="534"/>
      <c r="J25" s="40"/>
      <c r="K25" s="40"/>
      <c r="L25" s="40"/>
      <c r="N25" s="9" t="s">
        <v>242</v>
      </c>
      <c r="Q25" s="30">
        <v>1.2699999999999999E-2</v>
      </c>
      <c r="R25" s="30">
        <v>9.7000000000000003E-3</v>
      </c>
      <c r="S25" s="30">
        <v>1.7399999999999999E-2</v>
      </c>
      <c r="T25" s="30">
        <v>1.9699999999999999E-2</v>
      </c>
      <c r="U25" s="30">
        <v>3.1600000000000003E-2</v>
      </c>
      <c r="V25" s="30">
        <v>8.8999999999999999E-3</v>
      </c>
      <c r="W25" s="9">
        <v>3</v>
      </c>
    </row>
    <row r="26" spans="1:23" ht="12.75" customHeight="1" thickBot="1" x14ac:dyDescent="0.25">
      <c r="A26" s="31"/>
      <c r="B26" s="517" t="s">
        <v>241</v>
      </c>
      <c r="C26" s="518"/>
      <c r="D26" s="519"/>
      <c r="E26" s="32"/>
      <c r="F26" s="32"/>
      <c r="G26" s="32"/>
      <c r="H26" s="32"/>
      <c r="I26" s="9"/>
      <c r="J26" s="10"/>
      <c r="K26" s="10"/>
      <c r="L26" s="10"/>
      <c r="N26" s="9" t="s">
        <v>240</v>
      </c>
      <c r="Q26" s="30">
        <v>1.3899999999999999E-2</v>
      </c>
      <c r="R26" s="30">
        <v>1.21E-2</v>
      </c>
      <c r="S26" s="30">
        <v>1.17E-2</v>
      </c>
      <c r="T26" s="30">
        <v>1.11E-2</v>
      </c>
      <c r="U26" s="30">
        <v>1.3299999999999999E-2</v>
      </c>
      <c r="V26" s="30">
        <v>1.11E-2</v>
      </c>
      <c r="W26" s="9">
        <v>4</v>
      </c>
    </row>
    <row r="27" spans="1:23" ht="12.75" customHeight="1" x14ac:dyDescent="0.2">
      <c r="A27" s="39"/>
      <c r="B27" s="38"/>
      <c r="C27" s="34"/>
      <c r="D27" s="33"/>
      <c r="E27" s="527" t="s">
        <v>239</v>
      </c>
      <c r="F27" s="529">
        <f>((((1+F15+F16+F17)*(1+F18)*(1+F19))/(1-F20))-1)</f>
        <v>0.22198871451526503</v>
      </c>
      <c r="G27" s="509" t="str">
        <f>IF(N24=2,N27,IF(N24=1,N28,"Erro"))</f>
        <v>OK!</v>
      </c>
      <c r="H27" s="510"/>
      <c r="I27" s="511"/>
      <c r="J27" s="9"/>
      <c r="K27" s="9"/>
      <c r="L27" s="9"/>
      <c r="N27" s="9" t="str">
        <f>IF(Q44=2,N44,IF(Q44=3,N45,IF(Q44=4,N46,IF(Q44=5,N47,IF(Q44=6,O48,"Erro")))))</f>
        <v>OK!</v>
      </c>
      <c r="Q27" s="30">
        <v>8.9599999999999999E-2</v>
      </c>
      <c r="R27" s="30">
        <v>8.6900000000000005E-2</v>
      </c>
      <c r="S27" s="30">
        <v>9.4E-2</v>
      </c>
      <c r="T27" s="30">
        <v>9.5100000000000004E-2</v>
      </c>
      <c r="U27" s="30">
        <v>0.1043</v>
      </c>
      <c r="V27" s="30">
        <v>6.2199999999999998E-2</v>
      </c>
      <c r="W27" s="9">
        <v>5</v>
      </c>
    </row>
    <row r="28" spans="1:23" ht="12.75" customHeight="1" thickBot="1" x14ac:dyDescent="0.25">
      <c r="A28" s="39"/>
      <c r="B28" s="38"/>
      <c r="C28" s="34"/>
      <c r="D28" s="33"/>
      <c r="E28" s="528"/>
      <c r="F28" s="528"/>
      <c r="G28" s="512"/>
      <c r="H28" s="512"/>
      <c r="I28" s="513"/>
      <c r="J28" s="9"/>
      <c r="K28" s="9"/>
      <c r="L28" s="9"/>
      <c r="N28" s="9" t="str">
        <f>IF(R44=2,N44,IF(R44=3,N46,IF(R44=4,O48,"Erro")))</f>
        <v>OK!</v>
      </c>
    </row>
    <row r="29" spans="1:23" ht="12.75" customHeight="1" x14ac:dyDescent="0.2">
      <c r="A29" s="34"/>
      <c r="B29" s="37"/>
      <c r="C29" s="36"/>
      <c r="D29" s="35"/>
      <c r="E29" s="32"/>
      <c r="F29" s="32"/>
      <c r="G29" s="514"/>
      <c r="H29" s="515"/>
      <c r="I29" s="516"/>
      <c r="J29" s="9"/>
      <c r="K29" s="9"/>
      <c r="L29" s="9"/>
    </row>
    <row r="30" spans="1:23" ht="12.75" customHeight="1" x14ac:dyDescent="0.2">
      <c r="A30" s="34"/>
      <c r="B30" s="31"/>
      <c r="C30" s="33"/>
      <c r="D30" s="9"/>
      <c r="E30" s="32"/>
      <c r="F30" s="32"/>
      <c r="G30" s="32"/>
      <c r="H30" s="32"/>
      <c r="I30" s="32"/>
      <c r="J30" s="9"/>
      <c r="K30" s="9"/>
      <c r="L30" s="9"/>
      <c r="N30" s="9" t="str">
        <f>(B24*100)&amp;N21</f>
        <v>100%</v>
      </c>
      <c r="P30" s="9" t="s">
        <v>238</v>
      </c>
      <c r="Q30" s="30">
        <v>0.2034</v>
      </c>
      <c r="R30" s="30">
        <v>0.25</v>
      </c>
      <c r="S30" s="9" t="s">
        <v>237</v>
      </c>
      <c r="W30" s="9">
        <v>1</v>
      </c>
    </row>
    <row r="31" spans="1:23" ht="12.75" customHeight="1" x14ac:dyDescent="0.2">
      <c r="A31" s="31"/>
      <c r="B31" s="27" t="s">
        <v>236</v>
      </c>
      <c r="C31" s="9"/>
      <c r="D31" s="9"/>
      <c r="E31" s="9"/>
      <c r="F31" s="9"/>
      <c r="G31" s="9"/>
      <c r="H31" s="9"/>
      <c r="I31" s="9"/>
      <c r="J31" s="9"/>
      <c r="K31" s="9"/>
      <c r="L31" s="9"/>
      <c r="N31" s="9" t="str">
        <f>(A24*100)&amp;N21</f>
        <v>3%</v>
      </c>
      <c r="P31" s="9" t="s">
        <v>235</v>
      </c>
      <c r="Q31" s="30">
        <v>0.19600000000000001</v>
      </c>
      <c r="R31" s="30">
        <v>0.24229999999999999</v>
      </c>
      <c r="S31" s="9" t="s">
        <v>234</v>
      </c>
      <c r="W31" s="9">
        <v>2</v>
      </c>
    </row>
    <row r="32" spans="1:23" ht="12.75" customHeight="1" x14ac:dyDescent="0.2">
      <c r="A32" s="31"/>
      <c r="B32" s="27"/>
      <c r="C32" s="9"/>
      <c r="D32" s="9"/>
      <c r="E32" s="9"/>
      <c r="F32" s="9"/>
      <c r="G32" s="9"/>
      <c r="H32" s="9"/>
      <c r="I32" s="9"/>
      <c r="J32" s="9"/>
      <c r="K32" s="9"/>
      <c r="L32" s="9"/>
      <c r="N32" s="9" t="str">
        <f>" e a sua base de cálculo é de "&amp;N30</f>
        <v xml:space="preserve"> e a sua base de cálculo é de 100%</v>
      </c>
      <c r="P32" s="9" t="s">
        <v>233</v>
      </c>
      <c r="Q32" s="30">
        <v>0.20760000000000001</v>
      </c>
      <c r="R32" s="30">
        <v>0.26440000000000002</v>
      </c>
      <c r="S32" s="9" t="s">
        <v>232</v>
      </c>
      <c r="W32" s="9">
        <v>3</v>
      </c>
    </row>
    <row r="33" spans="1:23" ht="11.25" customHeight="1" x14ac:dyDescent="0.2">
      <c r="A33" s="9"/>
      <c r="B33" s="9"/>
      <c r="C33" s="9"/>
      <c r="D33" s="9"/>
      <c r="E33" s="9"/>
      <c r="F33" s="9"/>
      <c r="G33" s="9"/>
      <c r="H33" s="9"/>
      <c r="I33" s="9"/>
      <c r="J33" s="9"/>
      <c r="K33" s="9"/>
      <c r="L33" s="9"/>
      <c r="N33" s="9" t="str">
        <f>N31&amp;N32</f>
        <v>3% e a sua base de cálculo é de 100%</v>
      </c>
      <c r="P33" s="9" t="s">
        <v>231</v>
      </c>
      <c r="Q33" s="30">
        <v>0.24</v>
      </c>
      <c r="R33" s="30">
        <v>0.27860000000000001</v>
      </c>
      <c r="S33" s="9" t="s">
        <v>230</v>
      </c>
      <c r="W33" s="9">
        <v>4</v>
      </c>
    </row>
    <row r="34" spans="1:23" ht="12.75" customHeight="1" x14ac:dyDescent="0.2">
      <c r="A34" s="9"/>
      <c r="B34" s="9"/>
      <c r="C34" s="9"/>
      <c r="D34" s="9"/>
      <c r="E34" s="9"/>
      <c r="F34" s="9"/>
      <c r="G34" s="9"/>
      <c r="H34" s="9"/>
      <c r="I34" s="9"/>
      <c r="J34" s="9"/>
      <c r="K34" s="9"/>
      <c r="L34" s="9"/>
      <c r="N34" s="9" t="str">
        <f>" sobre o valor total do orçamento."</f>
        <v xml:space="preserve"> sobre o valor total do orçamento.</v>
      </c>
      <c r="P34" s="9" t="s">
        <v>229</v>
      </c>
      <c r="Q34" s="30">
        <v>0.22800000000000001</v>
      </c>
      <c r="R34" s="30">
        <v>0.3095</v>
      </c>
      <c r="S34" s="9" t="s">
        <v>228</v>
      </c>
      <c r="W34" s="9">
        <v>5</v>
      </c>
    </row>
    <row r="35" spans="1:23" ht="12.75" customHeight="1" x14ac:dyDescent="0.2">
      <c r="A35" s="9"/>
      <c r="B35" s="9"/>
      <c r="C35" s="9"/>
      <c r="D35" s="9"/>
      <c r="E35" s="9"/>
      <c r="F35" s="9"/>
      <c r="G35" s="9"/>
      <c r="H35" s="9"/>
      <c r="I35" s="9"/>
      <c r="J35" s="9"/>
      <c r="K35" s="9"/>
      <c r="L35" s="9"/>
      <c r="N35" s="9" t="str">
        <f>N33&amp;N34</f>
        <v>3% e a sua base de cálculo é de 100% sobre o valor total do orçamento.</v>
      </c>
      <c r="P35" s="9" t="s">
        <v>227</v>
      </c>
      <c r="Q35" s="30">
        <v>0.111</v>
      </c>
      <c r="R35" s="30">
        <v>0.16800000000000001</v>
      </c>
      <c r="S35" s="9" t="s">
        <v>226</v>
      </c>
      <c r="W35" s="9">
        <v>6</v>
      </c>
    </row>
    <row r="36" spans="1:23" ht="12.75" customHeight="1" x14ac:dyDescent="0.2">
      <c r="A36" s="9"/>
      <c r="B36" s="545" t="str">
        <f>IF(N24=2,(IF(Q44=5,N19," "))," ")</f>
        <v xml:space="preserve"> </v>
      </c>
      <c r="C36" s="546"/>
      <c r="D36" s="546"/>
      <c r="E36" s="546"/>
      <c r="F36" s="546"/>
      <c r="G36" s="546"/>
      <c r="H36" s="546"/>
      <c r="I36" s="546"/>
      <c r="J36" s="546"/>
      <c r="K36" s="547"/>
      <c r="L36" s="9"/>
    </row>
    <row r="37" spans="1:23" ht="12.75" customHeight="1" x14ac:dyDescent="0.2">
      <c r="A37" s="9"/>
      <c r="B37" s="548"/>
      <c r="C37" s="549"/>
      <c r="D37" s="549"/>
      <c r="E37" s="549"/>
      <c r="F37" s="549"/>
      <c r="G37" s="549"/>
      <c r="H37" s="549"/>
      <c r="I37" s="549"/>
      <c r="J37" s="549"/>
      <c r="K37" s="550"/>
      <c r="L37" s="9"/>
      <c r="P37" s="9" t="s">
        <v>225</v>
      </c>
      <c r="Q37" s="30">
        <f>INDEX(Q30:R35,O10,1)</f>
        <v>0.19600000000000001</v>
      </c>
      <c r="R37" s="30">
        <f>INDEX(Q30:R35,O10,2)</f>
        <v>0.24229999999999999</v>
      </c>
    </row>
    <row r="38" spans="1:23" ht="12.75" customHeight="1" x14ac:dyDescent="0.2">
      <c r="A38" s="9"/>
      <c r="B38" s="9" t="s">
        <v>224</v>
      </c>
      <c r="C38" s="10"/>
      <c r="D38" s="10"/>
      <c r="E38" s="10"/>
      <c r="F38" s="10"/>
      <c r="G38" s="29"/>
      <c r="H38" s="29"/>
      <c r="I38" s="29"/>
      <c r="J38" s="29"/>
      <c r="K38" s="29"/>
      <c r="L38" s="9"/>
    </row>
    <row r="39" spans="1:23" ht="12.75" customHeight="1" x14ac:dyDescent="0.2">
      <c r="A39" s="9"/>
      <c r="B39" s="9" t="str">
        <f>IF(N24=2,"Obs²: O cálculo desta composição de BDI considera a desoneração da contribuição previdenciária, conforme Lei 12.844/2013."," ")</f>
        <v xml:space="preserve"> </v>
      </c>
      <c r="C39" s="9"/>
      <c r="D39" s="27"/>
      <c r="E39" s="24"/>
      <c r="F39" s="24"/>
      <c r="G39" s="29"/>
      <c r="H39" s="29"/>
      <c r="I39" s="29"/>
      <c r="J39" s="29"/>
      <c r="K39" s="29"/>
      <c r="L39" s="9"/>
    </row>
    <row r="40" spans="1:23" ht="13.5" thickBot="1" x14ac:dyDescent="0.25">
      <c r="A40" s="9"/>
      <c r="B40" s="9"/>
      <c r="C40" s="9"/>
      <c r="D40" s="27"/>
      <c r="E40" s="24"/>
      <c r="F40" s="24"/>
      <c r="G40" s="10"/>
      <c r="H40" s="10"/>
      <c r="I40" s="10"/>
      <c r="J40" s="28"/>
      <c r="K40" s="28"/>
      <c r="L40" s="9"/>
    </row>
    <row r="41" spans="1:23" ht="12.75" customHeight="1" thickTop="1" thickBot="1" x14ac:dyDescent="0.25">
      <c r="A41" s="9"/>
      <c r="B41" s="9"/>
      <c r="C41" s="9"/>
      <c r="D41" s="27"/>
      <c r="E41" s="24"/>
      <c r="F41" s="24"/>
      <c r="G41" s="553" t="s">
        <v>223</v>
      </c>
      <c r="H41" s="554"/>
      <c r="I41" s="554"/>
      <c r="J41" s="554"/>
      <c r="K41" s="555"/>
      <c r="L41" s="9"/>
      <c r="Q41" s="9" t="s">
        <v>222</v>
      </c>
      <c r="R41" s="9" t="s">
        <v>221</v>
      </c>
      <c r="S41" s="9" t="s">
        <v>220</v>
      </c>
    </row>
    <row r="42" spans="1:23" ht="13.5" customHeight="1" thickTop="1" x14ac:dyDescent="0.2">
      <c r="A42" s="9"/>
      <c r="B42" s="9"/>
      <c r="C42" s="9"/>
      <c r="D42" s="27"/>
      <c r="E42" s="9"/>
      <c r="F42" s="9"/>
      <c r="G42" s="556" t="str">
        <f>"        Declaro, conforme legislação tributária municipal, que a alíquota do ISS é de "&amp;N35</f>
        <v xml:space="preserve">        Declaro, conforme legislação tributária municipal, que a alíquota do ISS é de 3% e a sua base de cálculo é de 100% sobre o valor total do orçamento.</v>
      </c>
      <c r="H42" s="557"/>
      <c r="I42" s="557"/>
      <c r="J42" s="557"/>
      <c r="K42" s="558"/>
      <c r="L42" s="9"/>
      <c r="P42" s="9" t="s">
        <v>219</v>
      </c>
      <c r="Q42" s="25">
        <f>IF(N18&lt;Q37,1,IF(N18&gt;R37,3,2))</f>
        <v>2</v>
      </c>
      <c r="R42" s="9">
        <f>IF(F27&lt;Q37,1,2)</f>
        <v>2</v>
      </c>
    </row>
    <row r="43" spans="1:23" x14ac:dyDescent="0.2">
      <c r="A43" s="552">
        <v>45210</v>
      </c>
      <c r="B43" s="552"/>
      <c r="C43" s="552"/>
      <c r="D43" s="27"/>
      <c r="E43" s="9"/>
      <c r="F43" s="9"/>
      <c r="G43" s="559"/>
      <c r="H43" s="560"/>
      <c r="I43" s="560"/>
      <c r="J43" s="560"/>
      <c r="K43" s="561"/>
      <c r="L43" s="9"/>
      <c r="O43" s="9" t="s">
        <v>218</v>
      </c>
      <c r="P43" s="9" t="s">
        <v>217</v>
      </c>
      <c r="Q43" s="25">
        <f>IF(F27&lt;Q37,1,IF(F27&gt;R37,3,2))</f>
        <v>2</v>
      </c>
      <c r="R43" s="9">
        <f>IF(F27&lt;R37,1,2)</f>
        <v>1</v>
      </c>
    </row>
    <row r="44" spans="1:23" ht="12.75" customHeight="1" x14ac:dyDescent="0.2">
      <c r="A44" s="551" t="s">
        <v>216</v>
      </c>
      <c r="B44" s="551"/>
      <c r="C44" s="551"/>
      <c r="D44" s="27"/>
      <c r="E44" s="26"/>
      <c r="F44" s="26"/>
      <c r="G44" s="559"/>
      <c r="H44" s="560"/>
      <c r="I44" s="560"/>
      <c r="J44" s="560"/>
      <c r="K44" s="561"/>
      <c r="L44" s="9"/>
      <c r="M44" s="9">
        <v>2</v>
      </c>
      <c r="N44" s="9" t="s">
        <v>215</v>
      </c>
      <c r="O44" s="9" t="s">
        <v>214</v>
      </c>
      <c r="P44" s="24"/>
      <c r="Q44" s="25">
        <f>SUM(Q42:Q43)</f>
        <v>4</v>
      </c>
      <c r="R44" s="9">
        <f>SUM(R42:R43)</f>
        <v>3</v>
      </c>
    </row>
    <row r="45" spans="1:23" ht="12.75" customHeight="1" x14ac:dyDescent="0.2">
      <c r="A45" s="9"/>
      <c r="B45" s="9"/>
      <c r="C45" s="9"/>
      <c r="D45" s="24"/>
      <c r="E45" s="9"/>
      <c r="F45" s="10"/>
      <c r="G45" s="20"/>
      <c r="H45" s="9"/>
      <c r="I45" s="24"/>
      <c r="J45" s="9"/>
      <c r="K45" s="15"/>
      <c r="L45" s="9"/>
      <c r="N45" s="9" t="s">
        <v>213</v>
      </c>
      <c r="O45" s="9" t="s">
        <v>212</v>
      </c>
      <c r="P45" s="24"/>
    </row>
    <row r="46" spans="1:23" ht="12.75" customHeight="1" x14ac:dyDescent="0.2">
      <c r="A46" s="9"/>
      <c r="B46" s="9"/>
      <c r="C46" s="9"/>
      <c r="D46" s="9"/>
      <c r="E46" s="22"/>
      <c r="F46" s="10"/>
      <c r="G46" s="20"/>
      <c r="H46" s="9"/>
      <c r="I46" s="24"/>
      <c r="J46" s="9"/>
      <c r="K46" s="15"/>
      <c r="L46" s="9"/>
      <c r="M46" s="9">
        <v>3</v>
      </c>
      <c r="N46" s="9" t="s">
        <v>211</v>
      </c>
      <c r="O46" s="9" t="s">
        <v>210</v>
      </c>
    </row>
    <row r="47" spans="1:23" ht="12.75" customHeight="1" thickBot="1" x14ac:dyDescent="0.25">
      <c r="A47" s="9"/>
      <c r="B47" s="9"/>
      <c r="C47" s="14"/>
      <c r="D47" s="23"/>
      <c r="E47" s="22"/>
      <c r="F47" s="10"/>
      <c r="G47" s="20"/>
      <c r="H47" s="9"/>
      <c r="I47" s="9"/>
      <c r="J47" s="9"/>
      <c r="K47" s="15"/>
      <c r="L47" s="9"/>
      <c r="N47" s="9" t="s">
        <v>209</v>
      </c>
      <c r="O47" s="9" t="s">
        <v>208</v>
      </c>
    </row>
    <row r="48" spans="1:23" ht="14.25" customHeight="1" x14ac:dyDescent="0.2">
      <c r="A48" s="9"/>
      <c r="B48" s="9"/>
      <c r="C48" s="14"/>
      <c r="D48" s="21" t="s">
        <v>207</v>
      </c>
      <c r="E48" s="9"/>
      <c r="F48" s="9"/>
      <c r="G48" s="20"/>
      <c r="H48" s="544" t="s">
        <v>206</v>
      </c>
      <c r="I48" s="544"/>
      <c r="J48" s="544"/>
      <c r="K48" s="15"/>
      <c r="L48" s="9"/>
      <c r="N48" s="9">
        <v>4</v>
      </c>
      <c r="O48" s="9" t="s">
        <v>205</v>
      </c>
      <c r="P48" s="9" t="s">
        <v>204</v>
      </c>
    </row>
    <row r="49" spans="1:12" x14ac:dyDescent="0.2">
      <c r="A49" s="9"/>
      <c r="B49" s="9"/>
      <c r="C49" s="14" t="s">
        <v>203</v>
      </c>
      <c r="D49" s="19" t="s">
        <v>501</v>
      </c>
      <c r="E49" s="9"/>
      <c r="F49" s="9"/>
      <c r="G49" s="18" t="s">
        <v>202</v>
      </c>
      <c r="H49" s="562"/>
      <c r="I49" s="562"/>
      <c r="J49" s="562"/>
      <c r="K49" s="15"/>
      <c r="L49" s="9"/>
    </row>
    <row r="50" spans="1:12" x14ac:dyDescent="0.2">
      <c r="A50" s="9"/>
      <c r="B50" s="9"/>
      <c r="C50" s="14" t="s">
        <v>201</v>
      </c>
      <c r="D50" s="17" t="s">
        <v>502</v>
      </c>
      <c r="E50" s="9"/>
      <c r="F50" s="9"/>
      <c r="G50" s="16" t="s">
        <v>200</v>
      </c>
      <c r="H50" s="542"/>
      <c r="I50" s="542"/>
      <c r="J50" s="542"/>
      <c r="K50" s="15"/>
      <c r="L50" s="9"/>
    </row>
    <row r="51" spans="1:12" ht="13.5" thickBot="1" x14ac:dyDescent="0.25">
      <c r="A51" s="9"/>
      <c r="B51" s="9"/>
      <c r="C51" s="14" t="s">
        <v>199</v>
      </c>
      <c r="D51" s="13">
        <v>0</v>
      </c>
      <c r="E51" s="9"/>
      <c r="F51" s="9"/>
      <c r="G51" s="12" t="s">
        <v>198</v>
      </c>
      <c r="H51" s="543"/>
      <c r="I51" s="543"/>
      <c r="J51" s="543"/>
      <c r="K51" s="11"/>
      <c r="L51" s="9"/>
    </row>
    <row r="52" spans="1:12" ht="9.75" customHeight="1" thickTop="1" x14ac:dyDescent="0.2">
      <c r="A52" s="9"/>
      <c r="B52" s="9"/>
      <c r="C52" s="9"/>
      <c r="D52" s="9"/>
      <c r="E52" s="9"/>
      <c r="F52" s="9"/>
      <c r="G52" s="10"/>
      <c r="H52" s="10"/>
      <c r="I52" s="9"/>
      <c r="J52" s="9"/>
      <c r="K52" s="9"/>
      <c r="L52" s="9"/>
    </row>
    <row r="53" spans="1:12" ht="30.75" customHeight="1" x14ac:dyDescent="0.2"/>
    <row r="54" spans="1:12" ht="11.1" customHeight="1" x14ac:dyDescent="0.2"/>
    <row r="55" spans="1:12" ht="11.1" customHeight="1" x14ac:dyDescent="0.2"/>
    <row r="56" spans="1:12" ht="11.1" customHeight="1" x14ac:dyDescent="0.2"/>
    <row r="57" spans="1:12" ht="11.1" customHeight="1" x14ac:dyDescent="0.2"/>
  </sheetData>
  <sheetProtection selectLockedCells="1"/>
  <mergeCells count="26">
    <mergeCell ref="A21:B21"/>
    <mergeCell ref="H50:J50"/>
    <mergeCell ref="H51:J51"/>
    <mergeCell ref="H48:J48"/>
    <mergeCell ref="B36:K37"/>
    <mergeCell ref="A44:C44"/>
    <mergeCell ref="A43:C43"/>
    <mergeCell ref="G41:K41"/>
    <mergeCell ref="G42:K44"/>
    <mergeCell ref="H49:J49"/>
    <mergeCell ref="D4:G4"/>
    <mergeCell ref="E2:G2"/>
    <mergeCell ref="G27:I29"/>
    <mergeCell ref="E6:G6"/>
    <mergeCell ref="B26:D26"/>
    <mergeCell ref="E25:G25"/>
    <mergeCell ref="C13:I13"/>
    <mergeCell ref="H14:I14"/>
    <mergeCell ref="E27:E28"/>
    <mergeCell ref="F27:F28"/>
    <mergeCell ref="A8:L8"/>
    <mergeCell ref="H25:I25"/>
    <mergeCell ref="J21:L22"/>
    <mergeCell ref="G10:G11"/>
    <mergeCell ref="A22:A23"/>
    <mergeCell ref="B22:B23"/>
  </mergeCells>
  <conditionalFormatting sqref="A24:B24 H49:J51">
    <cfRule type="cellIs" dxfId="8" priority="5" stopIfTrue="1" operator="equal">
      <formula>""</formula>
    </cfRule>
  </conditionalFormatting>
  <conditionalFormatting sqref="D2:G2 D4:G4 D6:G6 A43 E45:F47 D49:D51 G50:G52 H52">
    <cfRule type="cellIs" dxfId="7" priority="2" stopIfTrue="1" operator="notEqual">
      <formula>""</formula>
    </cfRule>
  </conditionalFormatting>
  <conditionalFormatting sqref="F15:F19">
    <cfRule type="cellIs" dxfId="6" priority="1" stopIfTrue="1" operator="equal">
      <formula>""</formula>
    </cfRule>
  </conditionalFormatting>
  <conditionalFormatting sqref="G26">
    <cfRule type="cellIs" dxfId="5" priority="3" stopIfTrue="1" operator="equal">
      <formula>"NÃO OK"</formula>
    </cfRule>
    <cfRule type="cellIs" dxfId="4" priority="4" stopIfTrue="1" operator="equal">
      <formula>"OK"</formula>
    </cfRule>
  </conditionalFormatting>
  <conditionalFormatting sqref="G27:I29">
    <cfRule type="cellIs" dxfId="3" priority="6" stopIfTrue="1" operator="equal">
      <formula>"OK! Percentual do BDI quando calculado sem desoneração atende ao limite estipulado pelo Acórdão TCU 2.622/2013."</formula>
    </cfRule>
    <cfRule type="cellIs" dxfId="2" priority="7" stopIfTrue="1" operator="equal">
      <formula>"OK!"</formula>
    </cfRule>
    <cfRule type="cellIs" dxfId="1" priority="8" stopIfTrue="1" operator="notEqual">
      <formula>"OK!"</formula>
    </cfRule>
  </conditionalFormatting>
  <dataValidations disablePrompts="1" count="3">
    <dataValidation type="list" allowBlank="1" showInputMessage="1" showErrorMessage="1" promptTitle="Escolha" prompt="o tipo de obra"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596A2D2D-9485-41BC-BFDB-E955402E443F}">
      <formula1>$N$10:$N$14</formula1>
    </dataValidation>
    <dataValidation allowBlank="1" showInputMessage="1" showErrorMessage="1" promptTitle="Data" prompt="Indique a data da assinatura do documento" sqref="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A65579 IW65579 SS65579 ACO65579 AMK65579 AWG65579 BGC65579 BPY65579 BZU65579 CJQ65579 CTM65579 DDI65579 DNE65579 DXA65579 EGW65579 EQS65579 FAO65579 FKK65579 FUG65579 GEC65579 GNY65579 GXU65579 HHQ65579 HRM65579 IBI65579 ILE65579 IVA65579 JEW65579 JOS65579 JYO65579 KIK65579 KSG65579 LCC65579 LLY65579 LVU65579 MFQ65579 MPM65579 MZI65579 NJE65579 NTA65579 OCW65579 OMS65579 OWO65579 PGK65579 PQG65579 QAC65579 QJY65579 QTU65579 RDQ65579 RNM65579 RXI65579 SHE65579 SRA65579 TAW65579 TKS65579 TUO65579 UEK65579 UOG65579 UYC65579 VHY65579 VRU65579 WBQ65579 WLM65579 WVI65579 A131115 IW131115 SS131115 ACO131115 AMK131115 AWG131115 BGC131115 BPY131115 BZU131115 CJQ131115 CTM131115 DDI131115 DNE131115 DXA131115 EGW131115 EQS131115 FAO131115 FKK131115 FUG131115 GEC131115 GNY131115 GXU131115 HHQ131115 HRM131115 IBI131115 ILE131115 IVA131115 JEW131115 JOS131115 JYO131115 KIK131115 KSG131115 LCC131115 LLY131115 LVU131115 MFQ131115 MPM131115 MZI131115 NJE131115 NTA131115 OCW131115 OMS131115 OWO131115 PGK131115 PQG131115 QAC131115 QJY131115 QTU131115 RDQ131115 RNM131115 RXI131115 SHE131115 SRA131115 TAW131115 TKS131115 TUO131115 UEK131115 UOG131115 UYC131115 VHY131115 VRU131115 WBQ131115 WLM131115 WVI131115 A196651 IW196651 SS196651 ACO196651 AMK196651 AWG196651 BGC196651 BPY196651 BZU196651 CJQ196651 CTM196651 DDI196651 DNE196651 DXA196651 EGW196651 EQS196651 FAO196651 FKK196651 FUG196651 GEC196651 GNY196651 GXU196651 HHQ196651 HRM196651 IBI196651 ILE196651 IVA196651 JEW196651 JOS196651 JYO196651 KIK196651 KSG196651 LCC196651 LLY196651 LVU196651 MFQ196651 MPM196651 MZI196651 NJE196651 NTA196651 OCW196651 OMS196651 OWO196651 PGK196651 PQG196651 QAC196651 QJY196651 QTU196651 RDQ196651 RNM196651 RXI196651 SHE196651 SRA196651 TAW196651 TKS196651 TUO196651 UEK196651 UOG196651 UYC196651 VHY196651 VRU196651 WBQ196651 WLM196651 WVI196651 A262187 IW262187 SS262187 ACO262187 AMK262187 AWG262187 BGC262187 BPY262187 BZU262187 CJQ262187 CTM262187 DDI262187 DNE262187 DXA262187 EGW262187 EQS262187 FAO262187 FKK262187 FUG262187 GEC262187 GNY262187 GXU262187 HHQ262187 HRM262187 IBI262187 ILE262187 IVA262187 JEW262187 JOS262187 JYO262187 KIK262187 KSG262187 LCC262187 LLY262187 LVU262187 MFQ262187 MPM262187 MZI262187 NJE262187 NTA262187 OCW262187 OMS262187 OWO262187 PGK262187 PQG262187 QAC262187 QJY262187 QTU262187 RDQ262187 RNM262187 RXI262187 SHE262187 SRA262187 TAW262187 TKS262187 TUO262187 UEK262187 UOG262187 UYC262187 VHY262187 VRU262187 WBQ262187 WLM262187 WVI262187 A327723 IW327723 SS327723 ACO327723 AMK327723 AWG327723 BGC327723 BPY327723 BZU327723 CJQ327723 CTM327723 DDI327723 DNE327723 DXA327723 EGW327723 EQS327723 FAO327723 FKK327723 FUG327723 GEC327723 GNY327723 GXU327723 HHQ327723 HRM327723 IBI327723 ILE327723 IVA327723 JEW327723 JOS327723 JYO327723 KIK327723 KSG327723 LCC327723 LLY327723 LVU327723 MFQ327723 MPM327723 MZI327723 NJE327723 NTA327723 OCW327723 OMS327723 OWO327723 PGK327723 PQG327723 QAC327723 QJY327723 QTU327723 RDQ327723 RNM327723 RXI327723 SHE327723 SRA327723 TAW327723 TKS327723 TUO327723 UEK327723 UOG327723 UYC327723 VHY327723 VRU327723 WBQ327723 WLM327723 WVI327723 A393259 IW393259 SS393259 ACO393259 AMK393259 AWG393259 BGC393259 BPY393259 BZU393259 CJQ393259 CTM393259 DDI393259 DNE393259 DXA393259 EGW393259 EQS393259 FAO393259 FKK393259 FUG393259 GEC393259 GNY393259 GXU393259 HHQ393259 HRM393259 IBI393259 ILE393259 IVA393259 JEW393259 JOS393259 JYO393259 KIK393259 KSG393259 LCC393259 LLY393259 LVU393259 MFQ393259 MPM393259 MZI393259 NJE393259 NTA393259 OCW393259 OMS393259 OWO393259 PGK393259 PQG393259 QAC393259 QJY393259 QTU393259 RDQ393259 RNM393259 RXI393259 SHE393259 SRA393259 TAW393259 TKS393259 TUO393259 UEK393259 UOG393259 UYC393259 VHY393259 VRU393259 WBQ393259 WLM393259 WVI393259 A458795 IW458795 SS458795 ACO458795 AMK458795 AWG458795 BGC458795 BPY458795 BZU458795 CJQ458795 CTM458795 DDI458795 DNE458795 DXA458795 EGW458795 EQS458795 FAO458795 FKK458795 FUG458795 GEC458795 GNY458795 GXU458795 HHQ458795 HRM458795 IBI458795 ILE458795 IVA458795 JEW458795 JOS458795 JYO458795 KIK458795 KSG458795 LCC458795 LLY458795 LVU458795 MFQ458795 MPM458795 MZI458795 NJE458795 NTA458795 OCW458795 OMS458795 OWO458795 PGK458795 PQG458795 QAC458795 QJY458795 QTU458795 RDQ458795 RNM458795 RXI458795 SHE458795 SRA458795 TAW458795 TKS458795 TUO458795 UEK458795 UOG458795 UYC458795 VHY458795 VRU458795 WBQ458795 WLM458795 WVI458795 A524331 IW524331 SS524331 ACO524331 AMK524331 AWG524331 BGC524331 BPY524331 BZU524331 CJQ524331 CTM524331 DDI524331 DNE524331 DXA524331 EGW524331 EQS524331 FAO524331 FKK524331 FUG524331 GEC524331 GNY524331 GXU524331 HHQ524331 HRM524331 IBI524331 ILE524331 IVA524331 JEW524331 JOS524331 JYO524331 KIK524331 KSG524331 LCC524331 LLY524331 LVU524331 MFQ524331 MPM524331 MZI524331 NJE524331 NTA524331 OCW524331 OMS524331 OWO524331 PGK524331 PQG524331 QAC524331 QJY524331 QTU524331 RDQ524331 RNM524331 RXI524331 SHE524331 SRA524331 TAW524331 TKS524331 TUO524331 UEK524331 UOG524331 UYC524331 VHY524331 VRU524331 WBQ524331 WLM524331 WVI524331 A589867 IW589867 SS589867 ACO589867 AMK589867 AWG589867 BGC589867 BPY589867 BZU589867 CJQ589867 CTM589867 DDI589867 DNE589867 DXA589867 EGW589867 EQS589867 FAO589867 FKK589867 FUG589867 GEC589867 GNY589867 GXU589867 HHQ589867 HRM589867 IBI589867 ILE589867 IVA589867 JEW589867 JOS589867 JYO589867 KIK589867 KSG589867 LCC589867 LLY589867 LVU589867 MFQ589867 MPM589867 MZI589867 NJE589867 NTA589867 OCW589867 OMS589867 OWO589867 PGK589867 PQG589867 QAC589867 QJY589867 QTU589867 RDQ589867 RNM589867 RXI589867 SHE589867 SRA589867 TAW589867 TKS589867 TUO589867 UEK589867 UOG589867 UYC589867 VHY589867 VRU589867 WBQ589867 WLM589867 WVI589867 A655403 IW655403 SS655403 ACO655403 AMK655403 AWG655403 BGC655403 BPY655403 BZU655403 CJQ655403 CTM655403 DDI655403 DNE655403 DXA655403 EGW655403 EQS655403 FAO655403 FKK655403 FUG655403 GEC655403 GNY655403 GXU655403 HHQ655403 HRM655403 IBI655403 ILE655403 IVA655403 JEW655403 JOS655403 JYO655403 KIK655403 KSG655403 LCC655403 LLY655403 LVU655403 MFQ655403 MPM655403 MZI655403 NJE655403 NTA655403 OCW655403 OMS655403 OWO655403 PGK655403 PQG655403 QAC655403 QJY655403 QTU655403 RDQ655403 RNM655403 RXI655403 SHE655403 SRA655403 TAW655403 TKS655403 TUO655403 UEK655403 UOG655403 UYC655403 VHY655403 VRU655403 WBQ655403 WLM655403 WVI655403 A720939 IW720939 SS720939 ACO720939 AMK720939 AWG720939 BGC720939 BPY720939 BZU720939 CJQ720939 CTM720939 DDI720939 DNE720939 DXA720939 EGW720939 EQS720939 FAO720939 FKK720939 FUG720939 GEC720939 GNY720939 GXU720939 HHQ720939 HRM720939 IBI720939 ILE720939 IVA720939 JEW720939 JOS720939 JYO720939 KIK720939 KSG720939 LCC720939 LLY720939 LVU720939 MFQ720939 MPM720939 MZI720939 NJE720939 NTA720939 OCW720939 OMS720939 OWO720939 PGK720939 PQG720939 QAC720939 QJY720939 QTU720939 RDQ720939 RNM720939 RXI720939 SHE720939 SRA720939 TAW720939 TKS720939 TUO720939 UEK720939 UOG720939 UYC720939 VHY720939 VRU720939 WBQ720939 WLM720939 WVI720939 A786475 IW786475 SS786475 ACO786475 AMK786475 AWG786475 BGC786475 BPY786475 BZU786475 CJQ786475 CTM786475 DDI786475 DNE786475 DXA786475 EGW786475 EQS786475 FAO786475 FKK786475 FUG786475 GEC786475 GNY786475 GXU786475 HHQ786475 HRM786475 IBI786475 ILE786475 IVA786475 JEW786475 JOS786475 JYO786475 KIK786475 KSG786475 LCC786475 LLY786475 LVU786475 MFQ786475 MPM786475 MZI786475 NJE786475 NTA786475 OCW786475 OMS786475 OWO786475 PGK786475 PQG786475 QAC786475 QJY786475 QTU786475 RDQ786475 RNM786475 RXI786475 SHE786475 SRA786475 TAW786475 TKS786475 TUO786475 UEK786475 UOG786475 UYC786475 VHY786475 VRU786475 WBQ786475 WLM786475 WVI786475 A852011 IW852011 SS852011 ACO852011 AMK852011 AWG852011 BGC852011 BPY852011 BZU852011 CJQ852011 CTM852011 DDI852011 DNE852011 DXA852011 EGW852011 EQS852011 FAO852011 FKK852011 FUG852011 GEC852011 GNY852011 GXU852011 HHQ852011 HRM852011 IBI852011 ILE852011 IVA852011 JEW852011 JOS852011 JYO852011 KIK852011 KSG852011 LCC852011 LLY852011 LVU852011 MFQ852011 MPM852011 MZI852011 NJE852011 NTA852011 OCW852011 OMS852011 OWO852011 PGK852011 PQG852011 QAC852011 QJY852011 QTU852011 RDQ852011 RNM852011 RXI852011 SHE852011 SRA852011 TAW852011 TKS852011 TUO852011 UEK852011 UOG852011 UYC852011 VHY852011 VRU852011 WBQ852011 WLM852011 WVI852011 A917547 IW917547 SS917547 ACO917547 AMK917547 AWG917547 BGC917547 BPY917547 BZU917547 CJQ917547 CTM917547 DDI917547 DNE917547 DXA917547 EGW917547 EQS917547 FAO917547 FKK917547 FUG917547 GEC917547 GNY917547 GXU917547 HHQ917547 HRM917547 IBI917547 ILE917547 IVA917547 JEW917547 JOS917547 JYO917547 KIK917547 KSG917547 LCC917547 LLY917547 LVU917547 MFQ917547 MPM917547 MZI917547 NJE917547 NTA917547 OCW917547 OMS917547 OWO917547 PGK917547 PQG917547 QAC917547 QJY917547 QTU917547 RDQ917547 RNM917547 RXI917547 SHE917547 SRA917547 TAW917547 TKS917547 TUO917547 UEK917547 UOG917547 UYC917547 VHY917547 VRU917547 WBQ917547 WLM917547 WVI917547 A983083 IW983083 SS983083 ACO983083 AMK983083 AWG983083 BGC983083 BPY983083 BZU983083 CJQ983083 CTM983083 DDI983083 DNE983083 DXA983083 EGW983083 EQS983083 FAO983083 FKK983083 FUG983083 GEC983083 GNY983083 GXU983083 HHQ983083 HRM983083 IBI983083 ILE983083 IVA983083 JEW983083 JOS983083 JYO983083 KIK983083 KSG983083 LCC983083 LLY983083 LVU983083 MFQ983083 MPM983083 MZI983083 NJE983083 NTA983083 OCW983083 OMS983083 OWO983083 PGK983083 PQG983083 QAC983083 QJY983083 QTU983083 RDQ983083 RNM983083 RXI983083 SHE983083 SRA983083 TAW983083 TKS983083 TUO983083 UEK983083 UOG983083 UYC983083 VHY983083 VRU983083 WBQ983083 WLM983083 WVI983083" xr:uid="{526D25E5-2D01-4691-8F1D-9DCD8F59DF8E}"/>
    <dataValidation type="custom" allowBlank="1" showInputMessage="1" showErrorMessage="1" sqref="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CBA56521-3A88-42FB-91C9-A0C931A06CB1}">
      <formula1>A1</formula1>
    </dataValidation>
  </dataValidations>
  <printOptions horizontalCentered="1"/>
  <pageMargins left="0.9055118110236221" right="0.78740157480314965" top="0.98425196850393704" bottom="0.78740157480314965" header="0.51181102362204722" footer="0.51181102362204722"/>
  <pageSetup paperSize="9" scale="6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ltText="teste">
                <anchor moveWithCells="1">
                  <from>
                    <xdr:col>3</xdr:col>
                    <xdr:colOff>28575</xdr:colOff>
                    <xdr:row>10</xdr:row>
                    <xdr:rowOff>9525</xdr:rowOff>
                  </from>
                  <to>
                    <xdr:col>5</xdr:col>
                    <xdr:colOff>485775</xdr:colOff>
                    <xdr:row>11</xdr:row>
                    <xdr:rowOff>47625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19050</xdr:colOff>
                    <xdr:row>21</xdr:row>
                    <xdr:rowOff>142875</xdr:rowOff>
                  </from>
                  <to>
                    <xdr:col>23</xdr:col>
                    <xdr:colOff>123825</xdr:colOff>
                    <xdr:row>23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DA94-F731-4781-9CE1-80CDE832F0E4}">
  <sheetPr>
    <tabColor theme="9" tint="0.59999389629810485"/>
  </sheetPr>
  <dimension ref="A1:AI267"/>
  <sheetViews>
    <sheetView view="pageBreakPreview" topLeftCell="A53" zoomScale="85" zoomScaleNormal="100" zoomScaleSheetLayoutView="85" workbookViewId="0">
      <selection activeCell="D7" sqref="D7:D8"/>
    </sheetView>
  </sheetViews>
  <sheetFormatPr defaultColWidth="0.25" defaultRowHeight="12.75" x14ac:dyDescent="0.2"/>
  <cols>
    <col min="1" max="1" width="2.875" style="87" customWidth="1"/>
    <col min="2" max="3" width="1.5" style="87" customWidth="1"/>
    <col min="4" max="4" width="2.875" style="87" customWidth="1"/>
    <col min="5" max="5" width="4.625" style="87" customWidth="1"/>
    <col min="6" max="6" width="23.5" style="87" customWidth="1"/>
    <col min="7" max="7" width="6.75" style="87" customWidth="1"/>
    <col min="8" max="8" width="8" style="87" customWidth="1"/>
    <col min="9" max="9" width="6.75" style="87" customWidth="1"/>
    <col min="10" max="10" width="8.375" style="87" customWidth="1"/>
    <col min="11" max="11" width="1.75" style="122" customWidth="1"/>
    <col min="12" max="13" width="1.75" style="87" customWidth="1"/>
    <col min="14" max="14" width="11.625" style="339" customWidth="1"/>
    <col min="15" max="15" width="9.75" style="87" customWidth="1"/>
    <col min="16" max="16" width="8.5" style="335" customWidth="1"/>
    <col min="17" max="17" width="2.875" style="87" customWidth="1"/>
    <col min="18" max="18" width="2.375" style="87" customWidth="1"/>
    <col min="19" max="19" width="2.75" style="87" customWidth="1"/>
    <col min="20" max="20" width="3.125" style="92" customWidth="1"/>
    <col min="21" max="21" width="7.125" style="93" customWidth="1"/>
    <col min="22" max="23" width="7.625" style="93" customWidth="1"/>
    <col min="24" max="24" width="8.625" style="93" customWidth="1"/>
    <col min="25" max="25" width="7.625" style="93" customWidth="1"/>
    <col min="26" max="29" width="7.625" style="208" customWidth="1"/>
    <col min="30" max="35" width="7.625" style="93" customWidth="1"/>
    <col min="36" max="40" width="7.625" style="87" customWidth="1"/>
    <col min="41" max="16384" width="0.25" style="87"/>
  </cols>
  <sheetData>
    <row r="1" spans="1:30" ht="12.95" customHeight="1" thickBot="1" x14ac:dyDescent="0.25">
      <c r="B1" s="88"/>
      <c r="C1" s="88"/>
      <c r="D1" s="88"/>
      <c r="E1" s="88"/>
      <c r="F1" s="88"/>
      <c r="G1" s="88"/>
      <c r="H1" s="88"/>
      <c r="I1" s="88"/>
      <c r="J1" s="88"/>
      <c r="K1" s="89"/>
      <c r="L1" s="88"/>
      <c r="M1" s="88"/>
      <c r="N1" s="90"/>
      <c r="O1" s="88"/>
      <c r="P1" s="91"/>
      <c r="Q1" s="88"/>
      <c r="R1" s="88"/>
      <c r="Z1" s="93"/>
      <c r="AA1" s="93"/>
      <c r="AB1" s="93"/>
      <c r="AC1" s="93"/>
    </row>
    <row r="2" spans="1:30" ht="22.5" customHeight="1" thickTop="1" thickBot="1" x14ac:dyDescent="0.25">
      <c r="A2" s="94"/>
      <c r="B2" s="95"/>
      <c r="C2" s="96"/>
      <c r="D2" s="96"/>
      <c r="E2" s="96"/>
      <c r="F2" s="97" t="s">
        <v>287</v>
      </c>
      <c r="G2" s="97"/>
      <c r="H2" s="97"/>
      <c r="I2" s="97"/>
      <c r="J2" s="97"/>
      <c r="K2" s="97"/>
      <c r="L2" s="97"/>
      <c r="M2" s="97"/>
      <c r="N2" s="97"/>
      <c r="O2" s="97"/>
      <c r="P2" s="96"/>
      <c r="Q2" s="96"/>
      <c r="R2" s="98"/>
      <c r="S2" s="99"/>
      <c r="T2" s="100"/>
      <c r="U2" s="101"/>
      <c r="V2" s="101"/>
      <c r="W2" s="101"/>
      <c r="X2" s="101"/>
      <c r="Y2" s="101"/>
      <c r="Z2" s="101"/>
      <c r="AA2" s="101"/>
      <c r="AB2" s="101"/>
      <c r="AC2" s="101"/>
      <c r="AD2" s="101"/>
    </row>
    <row r="3" spans="1:30" ht="22.5" customHeight="1" thickTop="1" x14ac:dyDescent="0.2">
      <c r="A3" s="102"/>
      <c r="D3" s="103" t="s">
        <v>288</v>
      </c>
      <c r="E3" s="104"/>
      <c r="F3" s="104"/>
      <c r="G3" s="105"/>
      <c r="K3" s="87"/>
      <c r="N3" s="87"/>
      <c r="O3" s="106" t="s">
        <v>289</v>
      </c>
      <c r="P3" s="107">
        <v>30</v>
      </c>
      <c r="Q3" s="108" t="s">
        <v>63</v>
      </c>
      <c r="R3" s="109"/>
      <c r="S3" s="110"/>
      <c r="T3" s="111"/>
      <c r="U3" s="112"/>
      <c r="V3" s="110"/>
      <c r="Z3" s="93"/>
      <c r="AA3" s="93"/>
      <c r="AB3" s="93"/>
      <c r="AC3" s="93"/>
    </row>
    <row r="4" spans="1:30" ht="22.5" customHeight="1" x14ac:dyDescent="0.2">
      <c r="A4" s="102"/>
      <c r="D4" s="103" t="s">
        <v>290</v>
      </c>
      <c r="E4" s="104"/>
      <c r="F4" s="104"/>
      <c r="G4" s="105"/>
      <c r="K4" s="87"/>
      <c r="N4" s="87"/>
      <c r="O4" s="106" t="s">
        <v>291</v>
      </c>
      <c r="P4" s="107">
        <v>6</v>
      </c>
      <c r="Q4" s="108" t="s">
        <v>63</v>
      </c>
      <c r="R4" s="113"/>
      <c r="S4" s="110"/>
      <c r="T4" s="111"/>
      <c r="U4" s="110"/>
      <c r="V4" s="110"/>
      <c r="Z4" s="93"/>
      <c r="AA4" s="93"/>
      <c r="AB4" s="93"/>
      <c r="AC4" s="93"/>
    </row>
    <row r="5" spans="1:30" ht="22.5" customHeight="1" thickBot="1" x14ac:dyDescent="0.25">
      <c r="A5" s="102"/>
      <c r="B5" s="114"/>
      <c r="C5" s="88"/>
      <c r="D5" s="115" t="s">
        <v>292</v>
      </c>
      <c r="E5" s="116"/>
      <c r="F5" s="116"/>
      <c r="G5" s="117"/>
      <c r="H5" s="88"/>
      <c r="I5" s="88"/>
      <c r="J5" s="88"/>
      <c r="K5" s="88"/>
      <c r="L5" s="88"/>
      <c r="M5" s="88"/>
      <c r="N5" s="88"/>
      <c r="O5" s="118" t="s">
        <v>293</v>
      </c>
      <c r="P5" s="119">
        <f>P3*P4</f>
        <v>180</v>
      </c>
      <c r="Q5" s="120" t="s">
        <v>21</v>
      </c>
      <c r="R5" s="121"/>
      <c r="S5" s="110"/>
      <c r="T5" s="111"/>
      <c r="U5" s="110"/>
      <c r="V5" s="110"/>
      <c r="Z5" s="93"/>
      <c r="AA5" s="93"/>
      <c r="AB5" s="93"/>
      <c r="AC5" s="93"/>
    </row>
    <row r="6" spans="1:30" ht="12.95" customHeight="1" thickTop="1" thickBot="1" x14ac:dyDescent="0.25">
      <c r="A6" s="102"/>
      <c r="B6" s="122"/>
      <c r="C6" s="122"/>
      <c r="D6" s="122"/>
      <c r="E6" s="122"/>
      <c r="F6" s="122"/>
      <c r="G6" s="122"/>
      <c r="H6" s="122"/>
      <c r="I6" s="122"/>
      <c r="J6" s="122"/>
      <c r="L6" s="122"/>
      <c r="M6" s="122"/>
      <c r="N6" s="123"/>
      <c r="O6"/>
      <c r="P6"/>
      <c r="Q6"/>
      <c r="R6" s="124"/>
      <c r="T6" s="111"/>
      <c r="U6" s="110"/>
      <c r="V6" s="110"/>
      <c r="Z6" s="93"/>
      <c r="AA6" s="93"/>
      <c r="AB6" s="93"/>
      <c r="AC6" s="93"/>
    </row>
    <row r="7" spans="1:30" ht="12.95" customHeight="1" thickBot="1" x14ac:dyDescent="0.25">
      <c r="A7" s="102"/>
      <c r="B7" s="122"/>
      <c r="C7" s="125" t="s">
        <v>294</v>
      </c>
      <c r="D7" s="126"/>
      <c r="E7" s="127"/>
      <c r="F7" s="127" t="s">
        <v>295</v>
      </c>
      <c r="G7" s="127"/>
      <c r="H7" s="127"/>
      <c r="I7" s="127"/>
      <c r="J7" s="127"/>
      <c r="K7" s="127"/>
      <c r="L7" s="127"/>
      <c r="M7" s="127"/>
      <c r="N7" s="127"/>
      <c r="O7" s="127"/>
      <c r="P7" s="127"/>
      <c r="Q7" s="128"/>
      <c r="R7" s="124"/>
      <c r="T7" s="111"/>
      <c r="U7" s="110"/>
      <c r="V7" s="110"/>
      <c r="Z7" s="93"/>
      <c r="AA7" s="93"/>
      <c r="AB7" s="93"/>
      <c r="AC7" s="93"/>
    </row>
    <row r="8" spans="1:30" ht="12.95" customHeight="1" thickBot="1" x14ac:dyDescent="0.25">
      <c r="A8" s="102"/>
      <c r="B8"/>
      <c r="C8"/>
      <c r="D8" s="129" t="s">
        <v>296</v>
      </c>
      <c r="E8" s="130"/>
      <c r="F8" s="131" t="s">
        <v>297</v>
      </c>
      <c r="G8" s="131"/>
      <c r="H8" s="131"/>
      <c r="I8" s="131"/>
      <c r="J8" s="131"/>
      <c r="K8" s="131"/>
      <c r="L8" s="131"/>
      <c r="M8" s="132"/>
      <c r="N8" s="131"/>
      <c r="O8" s="131" t="s">
        <v>298</v>
      </c>
      <c r="P8" s="132"/>
      <c r="Q8" s="133"/>
      <c r="R8" s="124"/>
      <c r="T8" s="111"/>
      <c r="U8" s="110"/>
      <c r="V8" s="110"/>
      <c r="Z8" s="93"/>
      <c r="AA8" s="93"/>
      <c r="AB8" s="93"/>
      <c r="AC8" s="93"/>
    </row>
    <row r="9" spans="1:30" ht="12.95" customHeight="1" x14ac:dyDescent="0.2">
      <c r="A9" s="102"/>
      <c r="B9"/>
      <c r="C9"/>
      <c r="D9" s="134"/>
      <c r="E9" s="135" t="s">
        <v>299</v>
      </c>
      <c r="F9" s="136" t="s">
        <v>300</v>
      </c>
      <c r="G9" s="137" t="s">
        <v>301</v>
      </c>
      <c r="H9" s="137" t="s">
        <v>302</v>
      </c>
      <c r="I9" s="137" t="s">
        <v>303</v>
      </c>
      <c r="J9" s="138" t="s">
        <v>304</v>
      </c>
      <c r="K9" s="139" t="s">
        <v>305</v>
      </c>
      <c r="L9" s="140" t="s">
        <v>306</v>
      </c>
      <c r="M9" s="141" t="s">
        <v>307</v>
      </c>
      <c r="N9" s="142"/>
      <c r="O9" s="143"/>
      <c r="P9" s="144"/>
      <c r="Q9" s="133"/>
      <c r="R9" s="124"/>
      <c r="T9" s="111"/>
      <c r="U9" s="110"/>
      <c r="V9" s="110"/>
      <c r="Z9" s="93"/>
      <c r="AA9" s="93"/>
      <c r="AB9" s="93"/>
      <c r="AC9" s="93"/>
    </row>
    <row r="10" spans="1:30" ht="12.95" customHeight="1" x14ac:dyDescent="0.2">
      <c r="A10" s="102"/>
      <c r="B10"/>
      <c r="C10"/>
      <c r="E10" s="145" t="s">
        <v>308</v>
      </c>
      <c r="F10" s="146" t="s">
        <v>309</v>
      </c>
      <c r="G10" s="147">
        <v>1</v>
      </c>
      <c r="H10" s="148">
        <v>0.3</v>
      </c>
      <c r="I10" s="149"/>
      <c r="J10" s="150"/>
      <c r="K10" s="151">
        <f>GESTÃO[[#This Row],[V1]]*GESTÃO[[#This Row],[V2]]</f>
        <v>0.3</v>
      </c>
      <c r="L10" s="151">
        <f>GESTÃO[[#This Row],[V1]]*GESTÃO[[#This Row],[V2]]*GESTÃO[[#This Row],[V3]]</f>
        <v>0</v>
      </c>
      <c r="M10" s="152">
        <f>GESTÃO[[#This Row],[V1]]*GESTÃO[[#This Row],[V2]]*GESTÃO[[#This Row],[V3]]*GESTÃO[[#This Row],[V4]]</f>
        <v>0</v>
      </c>
      <c r="N10" s="153"/>
      <c r="O10" s="154">
        <v>0.33</v>
      </c>
      <c r="P10" s="155" t="s">
        <v>310</v>
      </c>
      <c r="Q10" s="133"/>
      <c r="R10" s="124"/>
      <c r="T10" s="111"/>
      <c r="U10" s="110"/>
      <c r="V10" s="110"/>
      <c r="Z10" s="93"/>
      <c r="AA10" s="93"/>
      <c r="AB10" s="93"/>
      <c r="AC10" s="93"/>
    </row>
    <row r="11" spans="1:30" ht="12.95" customHeight="1" x14ac:dyDescent="0.2">
      <c r="A11" s="102"/>
      <c r="B11"/>
      <c r="C11"/>
      <c r="E11" s="145" t="s">
        <v>311</v>
      </c>
      <c r="F11" s="156" t="s">
        <v>312</v>
      </c>
      <c r="G11" s="157">
        <v>1</v>
      </c>
      <c r="H11" s="148">
        <v>0.3</v>
      </c>
      <c r="I11" s="158"/>
      <c r="J11" s="159"/>
      <c r="K11" s="151">
        <f>GESTÃO[[#This Row],[V1]]*GESTÃO[[#This Row],[V2]]</f>
        <v>0.3</v>
      </c>
      <c r="L11" s="151">
        <f>GESTÃO[[#This Row],[V1]]*GESTÃO[[#This Row],[V2]]*GESTÃO[[#This Row],[V3]]</f>
        <v>0</v>
      </c>
      <c r="M11" s="152">
        <f>GESTÃO[[#This Row],[V1]]*GESTÃO[[#This Row],[V2]]*GESTÃO[[#This Row],[V3]]*GESTÃO[[#This Row],[V4]]</f>
        <v>0</v>
      </c>
      <c r="N11" s="160"/>
      <c r="O11" s="161">
        <v>0.33</v>
      </c>
      <c r="P11" s="162" t="s">
        <v>310</v>
      </c>
      <c r="Q11" s="133"/>
      <c r="R11" s="124"/>
      <c r="T11" s="111"/>
      <c r="U11" s="110"/>
      <c r="V11" s="110"/>
      <c r="Z11" s="93"/>
      <c r="AA11" s="93"/>
      <c r="AB11" s="93"/>
      <c r="AC11" s="93"/>
    </row>
    <row r="12" spans="1:30" ht="12.95" customHeight="1" x14ac:dyDescent="0.2">
      <c r="A12" s="102"/>
      <c r="B12"/>
      <c r="C12"/>
      <c r="E12" s="145" t="s">
        <v>313</v>
      </c>
      <c r="F12" s="146" t="s">
        <v>314</v>
      </c>
      <c r="G12" s="147">
        <v>1</v>
      </c>
      <c r="H12" s="148">
        <v>0.1</v>
      </c>
      <c r="I12" s="149"/>
      <c r="J12" s="150"/>
      <c r="K12" s="151">
        <f>GESTÃO[[#This Row],[V1]]*GESTÃO[[#This Row],[V2]]</f>
        <v>0.1</v>
      </c>
      <c r="L12" s="151">
        <f>GESTÃO[[#This Row],[V1]]*GESTÃO[[#This Row],[V2]]*GESTÃO[[#This Row],[V3]]</f>
        <v>0</v>
      </c>
      <c r="M12" s="152">
        <f>GESTÃO[[#This Row],[V1]]*GESTÃO[[#This Row],[V2]]*GESTÃO[[#This Row],[V3]]*GESTÃO[[#This Row],[V4]]</f>
        <v>0</v>
      </c>
      <c r="N12" s="163"/>
      <c r="O12" s="164">
        <v>0.1</v>
      </c>
      <c r="P12" s="165" t="s">
        <v>310</v>
      </c>
      <c r="Q12" s="133"/>
      <c r="R12" s="124"/>
      <c r="U12" s="110"/>
      <c r="V12" s="110"/>
      <c r="Z12" s="93"/>
      <c r="AA12" s="93"/>
      <c r="AB12" s="93"/>
      <c r="AC12" s="93"/>
    </row>
    <row r="13" spans="1:30" ht="12.95" customHeight="1" x14ac:dyDescent="0.2">
      <c r="A13" s="102"/>
      <c r="B13"/>
      <c r="C13"/>
      <c r="E13" s="145"/>
      <c r="F13" s="166"/>
      <c r="G13" s="167"/>
      <c r="H13" s="168"/>
      <c r="I13" s="169"/>
      <c r="J13" s="170"/>
      <c r="K13" s="171">
        <f>GESTÃO[[#This Row],[V1]]*GESTÃO[[#This Row],[V2]]</f>
        <v>0</v>
      </c>
      <c r="L13" s="172">
        <f>GESTÃO[[#This Row],[V1]]*GESTÃO[[#This Row],[V2]]*GESTÃO[[#This Row],[V3]]</f>
        <v>0</v>
      </c>
      <c r="M13" s="173">
        <f>GESTÃO[[#This Row],[V1]]*GESTÃO[[#This Row],[V2]]*GESTÃO[[#This Row],[V3]]*GESTÃO[[#This Row],[V4]]</f>
        <v>0</v>
      </c>
      <c r="N13" s="174"/>
      <c r="O13" s="175"/>
      <c r="P13" s="176"/>
      <c r="Q13" s="133"/>
      <c r="R13" s="124"/>
      <c r="U13" s="110"/>
      <c r="V13" s="110"/>
      <c r="Z13" s="93"/>
      <c r="AA13" s="93"/>
      <c r="AB13" s="93"/>
      <c r="AC13" s="93"/>
    </row>
    <row r="14" spans="1:30" ht="12.95" customHeight="1" x14ac:dyDescent="0.2">
      <c r="A14" s="102"/>
      <c r="B14"/>
      <c r="C14"/>
      <c r="D14" s="177"/>
      <c r="E14" s="178"/>
      <c r="F14" s="179"/>
      <c r="G14" s="180"/>
      <c r="H14" s="181"/>
      <c r="I14" s="182"/>
      <c r="J14" s="183"/>
      <c r="K14" s="151">
        <f>GESTÃO[[#This Row],[V1]]*GESTÃO[[#This Row],[V2]]</f>
        <v>0</v>
      </c>
      <c r="L14" s="151">
        <f>GESTÃO[[#This Row],[V1]]*GESTÃO[[#This Row],[V2]]*GESTÃO[[#This Row],[V3]]</f>
        <v>0</v>
      </c>
      <c r="M14" s="152">
        <f>GESTÃO[[#This Row],[V1]]*GESTÃO[[#This Row],[V2]]*GESTÃO[[#This Row],[V3]]*GESTÃO[[#This Row],[V4]]</f>
        <v>0</v>
      </c>
      <c r="N14" s="184"/>
      <c r="O14" s="185"/>
      <c r="P14" s="186"/>
      <c r="Q14" s="133"/>
      <c r="R14" s="124"/>
      <c r="U14" s="110"/>
      <c r="V14" s="110"/>
      <c r="Z14" s="93"/>
      <c r="AA14" s="93"/>
      <c r="AB14" s="93"/>
      <c r="AC14" s="93"/>
    </row>
    <row r="15" spans="1:30" ht="12.95" customHeight="1" thickBot="1" x14ac:dyDescent="0.25">
      <c r="A15" s="102"/>
      <c r="B15"/>
      <c r="C15"/>
      <c r="D15"/>
      <c r="E15" s="187"/>
      <c r="F15" s="188"/>
      <c r="G15" s="189"/>
      <c r="H15" s="190"/>
      <c r="I15" s="191"/>
      <c r="J15" s="189"/>
      <c r="K15" s="192"/>
      <c r="L15" s="192"/>
      <c r="M15" s="192"/>
      <c r="N15" s="193"/>
      <c r="O15" s="193"/>
      <c r="P15" s="193"/>
      <c r="Q15" s="194"/>
      <c r="R15" s="124"/>
      <c r="U15" s="110"/>
      <c r="V15" s="110"/>
      <c r="Y15"/>
      <c r="Z15" s="93"/>
      <c r="AA15" s="93"/>
      <c r="AB15" s="93"/>
      <c r="AC15" s="93"/>
    </row>
    <row r="16" spans="1:30" ht="12.95" customHeight="1" thickBot="1" x14ac:dyDescent="0.25">
      <c r="A16" s="102"/>
      <c r="B16"/>
      <c r="C16" s="193"/>
      <c r="D16"/>
      <c r="E16"/>
      <c r="F16" s="195"/>
      <c r="M16" s="195"/>
      <c r="N16" s="196"/>
      <c r="O16" s="195"/>
      <c r="P16" s="197"/>
      <c r="Q16" s="195"/>
      <c r="R16" s="102"/>
      <c r="Z16" s="93"/>
      <c r="AA16" s="93"/>
      <c r="AB16" s="93"/>
      <c r="AC16" s="93"/>
    </row>
    <row r="17" spans="1:29" ht="12.95" customHeight="1" thickBot="1" x14ac:dyDescent="0.25">
      <c r="A17" s="102"/>
      <c r="B17" s="198"/>
      <c r="C17" s="199" t="s">
        <v>315</v>
      </c>
      <c r="D17" s="200"/>
      <c r="E17" s="200"/>
      <c r="F17" s="127" t="s">
        <v>47</v>
      </c>
      <c r="G17" s="127"/>
      <c r="H17" s="127"/>
      <c r="I17" s="127"/>
      <c r="J17" s="127"/>
      <c r="K17" s="127"/>
      <c r="L17" s="127"/>
      <c r="M17" s="127"/>
      <c r="N17" s="127"/>
      <c r="O17" s="127"/>
      <c r="P17" s="127"/>
      <c r="Q17" s="201"/>
      <c r="R17" s="94"/>
      <c r="S17" s="99"/>
      <c r="U17" s="101"/>
      <c r="V17" s="101"/>
      <c r="W17" s="101"/>
      <c r="X17" s="101"/>
      <c r="Y17" s="101"/>
      <c r="Z17" s="101"/>
      <c r="AA17" s="101"/>
      <c r="AB17" s="101"/>
      <c r="AC17" s="101"/>
    </row>
    <row r="18" spans="1:29" ht="12.95" customHeight="1" thickBot="1" x14ac:dyDescent="0.25">
      <c r="A18" s="102"/>
      <c r="C18"/>
      <c r="D18" s="129" t="s">
        <v>316</v>
      </c>
      <c r="E18" s="202"/>
      <c r="F18" s="203" t="s">
        <v>16</v>
      </c>
      <c r="G18" s="203"/>
      <c r="H18" s="203"/>
      <c r="I18" s="203"/>
      <c r="J18" s="203"/>
      <c r="K18" s="203"/>
      <c r="L18" s="203"/>
      <c r="M18" s="204"/>
      <c r="N18" s="203"/>
      <c r="O18" s="203" t="s">
        <v>298</v>
      </c>
      <c r="P18" s="204"/>
      <c r="Q18" s="133"/>
      <c r="R18" s="205"/>
      <c r="S18" s="206"/>
      <c r="U18" s="101"/>
      <c r="V18" s="207"/>
      <c r="W18" s="207"/>
      <c r="X18" s="207"/>
      <c r="Y18" s="207"/>
      <c r="Z18" s="207"/>
      <c r="AA18" s="207"/>
    </row>
    <row r="19" spans="1:29" ht="12.95" customHeight="1" x14ac:dyDescent="0.2">
      <c r="A19" s="102"/>
      <c r="C19"/>
      <c r="D19" s="209"/>
      <c r="E19" s="210" t="s">
        <v>299</v>
      </c>
      <c r="F19" s="136" t="s">
        <v>300</v>
      </c>
      <c r="G19" s="137" t="s">
        <v>301</v>
      </c>
      <c r="H19" s="137" t="s">
        <v>302</v>
      </c>
      <c r="I19" s="137" t="s">
        <v>303</v>
      </c>
      <c r="J19" s="138" t="s">
        <v>304</v>
      </c>
      <c r="K19" s="151" t="s">
        <v>305</v>
      </c>
      <c r="L19" s="211" t="s">
        <v>306</v>
      </c>
      <c r="M19" s="141" t="s">
        <v>307</v>
      </c>
      <c r="N19" s="87"/>
      <c r="P19" s="144"/>
      <c r="Q19" s="133"/>
      <c r="R19" s="205"/>
      <c r="S19" s="206"/>
      <c r="U19" s="101"/>
      <c r="V19" s="207"/>
      <c r="W19" s="207"/>
      <c r="X19" s="207"/>
      <c r="Y19" s="207"/>
      <c r="Z19" s="207"/>
      <c r="AA19" s="207"/>
    </row>
    <row r="20" spans="1:29" ht="12.95" customHeight="1" x14ac:dyDescent="0.2">
      <c r="A20" s="102"/>
      <c r="C20"/>
      <c r="E20" s="212" t="s">
        <v>317</v>
      </c>
      <c r="F20" s="146" t="s">
        <v>318</v>
      </c>
      <c r="G20" s="147">
        <v>2</v>
      </c>
      <c r="H20" s="148">
        <v>277.38</v>
      </c>
      <c r="I20" s="149"/>
      <c r="J20" s="150"/>
      <c r="K20" s="151">
        <f>PRE[[#This Row],[V1]]*PRE[[#This Row],[V2]]</f>
        <v>554.76</v>
      </c>
      <c r="L20" s="151">
        <f>PRE[[#This Row],[V1]]*PRE[[#This Row],[V2]]*PRE[[#This Row],[V3]]</f>
        <v>0</v>
      </c>
      <c r="M20" s="152">
        <f>PRE[[#This Row],[V1]]*PRE[[#This Row],[V2]]*PRE[[#This Row],[V3]]*PRE[[#This Row],[V4]]</f>
        <v>0</v>
      </c>
      <c r="N20" s="213"/>
      <c r="O20" s="214">
        <f>PRE[[#This Row],['[C1xC2']]]</f>
        <v>554.76</v>
      </c>
      <c r="P20" s="215" t="s">
        <v>21</v>
      </c>
      <c r="Q20" s="133"/>
      <c r="R20" s="205"/>
      <c r="S20" s="206"/>
      <c r="T20" s="100"/>
      <c r="U20" s="101"/>
      <c r="V20" s="207"/>
      <c r="W20" s="207"/>
      <c r="X20" s="207"/>
      <c r="Y20" s="207"/>
      <c r="Z20" s="207"/>
      <c r="AA20" s="207"/>
    </row>
    <row r="21" spans="1:29" ht="12.95" customHeight="1" x14ac:dyDescent="0.2">
      <c r="A21" s="102"/>
      <c r="C21"/>
      <c r="E21" s="212" t="s">
        <v>319</v>
      </c>
      <c r="F21" s="156" t="s">
        <v>320</v>
      </c>
      <c r="G21" s="157">
        <v>2</v>
      </c>
      <c r="H21" s="216">
        <v>11.35</v>
      </c>
      <c r="I21" s="158">
        <v>6.6</v>
      </c>
      <c r="J21" s="159"/>
      <c r="K21" s="151">
        <f>PRE[[#This Row],[V1]]*PRE[[#This Row],[V2]]</f>
        <v>22.7</v>
      </c>
      <c r="L21" s="151">
        <f>PRE[[#This Row],[V1]]*PRE[[#This Row],[V2]]*PRE[[#This Row],[V3]]</f>
        <v>149.82</v>
      </c>
      <c r="M21" s="152">
        <f>PRE[[#This Row],[V1]]*PRE[[#This Row],[V2]]*PRE[[#This Row],[V3]]*PRE[[#This Row],[V4]]</f>
        <v>0</v>
      </c>
      <c r="N21" s="217"/>
      <c r="O21" s="175">
        <f>PRE[[#This Row],['[C1xC2xC3']]]</f>
        <v>149.82</v>
      </c>
      <c r="P21" s="176" t="s">
        <v>53</v>
      </c>
      <c r="Q21" s="133"/>
      <c r="R21" s="205"/>
      <c r="S21" s="206"/>
      <c r="T21" s="100"/>
      <c r="U21" s="101"/>
      <c r="V21" s="207"/>
      <c r="W21" s="207"/>
      <c r="X21" s="207"/>
      <c r="Y21" s="207"/>
      <c r="Z21" s="207"/>
      <c r="AA21" s="207"/>
    </row>
    <row r="22" spans="1:29" ht="12.95" customHeight="1" x14ac:dyDescent="0.2">
      <c r="A22" s="102"/>
      <c r="C22"/>
      <c r="D22" s="218"/>
      <c r="E22" s="178" t="s">
        <v>321</v>
      </c>
      <c r="F22" s="146" t="s">
        <v>322</v>
      </c>
      <c r="G22" s="147">
        <v>2</v>
      </c>
      <c r="H22" s="148">
        <v>8.31</v>
      </c>
      <c r="I22" s="149">
        <v>6.6</v>
      </c>
      <c r="J22" s="150"/>
      <c r="K22" s="151">
        <f>PRE[[#This Row],[V1]]*PRE[[#This Row],[V2]]</f>
        <v>16.62</v>
      </c>
      <c r="L22" s="151">
        <f>PRE[[#This Row],[V1]]*PRE[[#This Row],[V2]]*PRE[[#This Row],[V3]]</f>
        <v>109.69200000000001</v>
      </c>
      <c r="M22" s="152">
        <f>PRE[[#This Row],[V1]]*PRE[[#This Row],[V2]]*PRE[[#This Row],[V3]]*PRE[[#This Row],[V4]]</f>
        <v>0</v>
      </c>
      <c r="N22" s="219"/>
      <c r="O22" s="164">
        <f>PRE[[#This Row],['[C1xC2xC3']]]</f>
        <v>109.69200000000001</v>
      </c>
      <c r="P22" s="176" t="s">
        <v>53</v>
      </c>
      <c r="Q22" s="133"/>
      <c r="R22" s="205"/>
      <c r="S22" s="206"/>
      <c r="T22" s="100"/>
      <c r="U22" s="101"/>
      <c r="V22" s="207"/>
      <c r="W22" s="207"/>
      <c r="X22" s="207"/>
      <c r="Y22" s="207"/>
      <c r="Z22" s="207"/>
      <c r="AA22" s="207"/>
    </row>
    <row r="23" spans="1:29" ht="12.95" customHeight="1" x14ac:dyDescent="0.2">
      <c r="A23" s="102"/>
      <c r="C23"/>
      <c r="D23" s="218"/>
      <c r="E23" s="178" t="s">
        <v>323</v>
      </c>
      <c r="F23" s="146" t="s">
        <v>324</v>
      </c>
      <c r="G23" s="220">
        <v>1</v>
      </c>
      <c r="H23" s="221">
        <v>1</v>
      </c>
      <c r="I23" s="149"/>
      <c r="J23" s="147"/>
      <c r="K23" s="222">
        <f>PRE[[#This Row],[V1]]*PRE[[#This Row],[V2]]</f>
        <v>1</v>
      </c>
      <c r="L23" s="151">
        <f>PRE[[#This Row],[V1]]*PRE[[#This Row],[V2]]*PRE[[#This Row],[V3]]</f>
        <v>0</v>
      </c>
      <c r="M23" s="152">
        <f>PRE[[#This Row],[V1]]*PRE[[#This Row],[V2]]*PRE[[#This Row],[V3]]*PRE[[#This Row],[V4]]</f>
        <v>0</v>
      </c>
      <c r="N23" s="163"/>
      <c r="O23" s="164">
        <f>PRE[[#This Row],['[C1xC2']]]</f>
        <v>1</v>
      </c>
      <c r="P23" s="165" t="s">
        <v>101</v>
      </c>
      <c r="Q23" s="133"/>
      <c r="R23" s="205"/>
      <c r="S23" s="206"/>
      <c r="T23" s="100"/>
      <c r="U23" s="101"/>
      <c r="V23" s="207"/>
      <c r="W23" s="207"/>
      <c r="X23" s="207"/>
      <c r="Y23" s="207"/>
      <c r="Z23" s="207"/>
      <c r="AA23" s="207"/>
    </row>
    <row r="24" spans="1:29" ht="12.95" customHeight="1" x14ac:dyDescent="0.2">
      <c r="A24" s="102"/>
      <c r="C24"/>
      <c r="D24" s="218"/>
      <c r="E24" s="178" t="s">
        <v>325</v>
      </c>
      <c r="F24" s="223" t="s">
        <v>326</v>
      </c>
      <c r="G24" s="147">
        <v>1</v>
      </c>
      <c r="H24" s="148">
        <v>8</v>
      </c>
      <c r="I24" s="149">
        <v>2</v>
      </c>
      <c r="J24" s="150"/>
      <c r="K24" s="151">
        <f>PRE[[#This Row],[V1]]*PRE[[#This Row],[V2]]</f>
        <v>8</v>
      </c>
      <c r="L24" s="151">
        <f>PRE[[#This Row],[V1]]*PRE[[#This Row],[V2]]*PRE[[#This Row],[V3]]</f>
        <v>16</v>
      </c>
      <c r="M24" s="152">
        <f>PRE[[#This Row],[V1]]*PRE[[#This Row],[V2]]*PRE[[#This Row],[V3]]*PRE[[#This Row],[V4]]</f>
        <v>0</v>
      </c>
      <c r="N24" s="174"/>
      <c r="O24" s="175">
        <f>PRE[[#This Row],['[C1xC2xC3']]]</f>
        <v>16</v>
      </c>
      <c r="P24" s="176" t="s">
        <v>327</v>
      </c>
      <c r="Q24" s="133"/>
      <c r="R24" s="205"/>
      <c r="S24" s="206"/>
      <c r="T24" s="100"/>
      <c r="U24" s="101"/>
      <c r="V24" s="207"/>
      <c r="W24" s="207"/>
      <c r="X24" s="207"/>
      <c r="Y24" s="207"/>
      <c r="Z24" s="207"/>
      <c r="AA24" s="207"/>
    </row>
    <row r="25" spans="1:29" ht="12.95" customHeight="1" thickBot="1" x14ac:dyDescent="0.25">
      <c r="A25" s="102"/>
      <c r="C25"/>
      <c r="D25" s="224"/>
      <c r="E25" s="178"/>
      <c r="F25" s="179"/>
      <c r="G25" s="225"/>
      <c r="H25" s="226"/>
      <c r="I25" s="227"/>
      <c r="J25" s="225"/>
      <c r="K25" s="228">
        <f>PRE[[#This Row],[V1]]*PRE[[#This Row],[V2]]</f>
        <v>0</v>
      </c>
      <c r="L25" s="229">
        <f>PRE[[#This Row],[V1]]*PRE[[#This Row],[V2]]*PRE[[#This Row],[V3]]</f>
        <v>0</v>
      </c>
      <c r="M25" s="230">
        <f>PRE[[#This Row],[V1]]*PRE[[#This Row],[V2]]*PRE[[#This Row],[V3]]*PRE[[#This Row],[V4]]</f>
        <v>0</v>
      </c>
      <c r="N25" s="184"/>
      <c r="O25" s="184"/>
      <c r="P25" s="231"/>
      <c r="Q25" s="133"/>
      <c r="R25" s="205"/>
      <c r="S25" s="206"/>
      <c r="T25" s="100"/>
      <c r="U25" s="101"/>
      <c r="V25" s="207"/>
      <c r="W25" s="207"/>
      <c r="X25" s="207"/>
      <c r="Y25" s="207"/>
      <c r="Z25" s="207"/>
      <c r="AA25" s="207"/>
    </row>
    <row r="26" spans="1:29" ht="12.95" customHeight="1" x14ac:dyDescent="0.2">
      <c r="A26" s="102"/>
      <c r="C26"/>
      <c r="D26" s="232" t="s">
        <v>328</v>
      </c>
      <c r="E26" s="233"/>
      <c r="F26" s="204" t="s">
        <v>329</v>
      </c>
      <c r="G26" s="131"/>
      <c r="H26" s="131"/>
      <c r="I26" s="131"/>
      <c r="J26" s="131"/>
      <c r="K26" s="131"/>
      <c r="L26" s="131"/>
      <c r="M26" s="132"/>
      <c r="N26" s="203"/>
      <c r="O26" s="203" t="s">
        <v>298</v>
      </c>
      <c r="P26" s="204"/>
      <c r="Q26" s="133"/>
      <c r="R26" s="205"/>
      <c r="S26" s="206"/>
      <c r="T26" s="100"/>
      <c r="U26" s="101"/>
      <c r="V26" s="207"/>
      <c r="W26" s="207"/>
      <c r="X26" s="207"/>
      <c r="Y26" s="207"/>
      <c r="Z26" s="207"/>
      <c r="AA26" s="207"/>
    </row>
    <row r="27" spans="1:29" ht="12.95" customHeight="1" x14ac:dyDescent="0.2">
      <c r="A27" s="102"/>
      <c r="C27"/>
      <c r="D27" s="209"/>
      <c r="E27" s="210" t="s">
        <v>299</v>
      </c>
      <c r="F27" s="136" t="s">
        <v>300</v>
      </c>
      <c r="G27" s="234" t="s">
        <v>301</v>
      </c>
      <c r="H27" s="235" t="s">
        <v>302</v>
      </c>
      <c r="I27" s="234" t="s">
        <v>303</v>
      </c>
      <c r="J27" s="236" t="s">
        <v>304</v>
      </c>
      <c r="K27" s="151" t="s">
        <v>305</v>
      </c>
      <c r="L27" s="211" t="s">
        <v>306</v>
      </c>
      <c r="M27" s="141" t="s">
        <v>307</v>
      </c>
      <c r="N27" s="87"/>
      <c r="P27" s="237"/>
      <c r="Q27" s="133"/>
      <c r="R27" s="205"/>
      <c r="S27" s="206"/>
      <c r="T27" s="100"/>
      <c r="U27" s="101"/>
      <c r="V27" s="207"/>
      <c r="W27" s="207"/>
      <c r="X27" s="207"/>
      <c r="Y27" s="207"/>
      <c r="Z27" s="207"/>
      <c r="AA27" s="207"/>
    </row>
    <row r="28" spans="1:29" ht="12.95" customHeight="1" x14ac:dyDescent="0.2">
      <c r="A28" s="102"/>
      <c r="C28"/>
      <c r="D28" s="238"/>
      <c r="E28" s="178" t="s">
        <v>330</v>
      </c>
      <c r="F28" s="146" t="s">
        <v>331</v>
      </c>
      <c r="G28" s="239">
        <v>24</v>
      </c>
      <c r="H28" s="240">
        <v>0.13200000000000001</v>
      </c>
      <c r="I28" s="241">
        <v>0.5</v>
      </c>
      <c r="J28" s="242"/>
      <c r="K28" s="151">
        <f>EST_5[[#This Row],[V1]]*EST_5[[#This Row],[V2]]</f>
        <v>3.1680000000000001</v>
      </c>
      <c r="L28" s="151">
        <f>EST_5[[#This Row],[V1]]*EST_5[[#This Row],[V2]]*EST_5[[#This Row],[V3]]</f>
        <v>1.5840000000000001</v>
      </c>
      <c r="M28" s="152">
        <f>EST_5[[#This Row],[V1]]*EST_5[[#This Row],[V2]]*EST_5[[#This Row],[V3]]*EST_5[[#This Row],[V4]]</f>
        <v>0</v>
      </c>
      <c r="N28" s="243"/>
      <c r="O28" s="244">
        <f>EST_5[[#This Row],['[C1xC2xC3']]]</f>
        <v>1.5840000000000001</v>
      </c>
      <c r="P28" s="155" t="s">
        <v>53</v>
      </c>
      <c r="Q28" s="133"/>
      <c r="R28" s="205"/>
      <c r="S28" s="206"/>
      <c r="T28" s="100"/>
      <c r="U28" s="101"/>
      <c r="V28" s="207"/>
      <c r="W28" s="207"/>
      <c r="X28" s="207"/>
      <c r="Y28" s="207"/>
      <c r="Z28" s="207"/>
      <c r="AA28" s="207"/>
    </row>
    <row r="29" spans="1:29" ht="12.95" customHeight="1" x14ac:dyDescent="0.2">
      <c r="A29" s="102"/>
      <c r="C29"/>
      <c r="D29" s="245"/>
      <c r="E29" s="178" t="s">
        <v>332</v>
      </c>
      <c r="F29" s="146" t="s">
        <v>333</v>
      </c>
      <c r="G29" s="239">
        <v>24</v>
      </c>
      <c r="H29" s="240">
        <v>0.13200000000000001</v>
      </c>
      <c r="I29" s="241">
        <v>8</v>
      </c>
      <c r="J29" s="242"/>
      <c r="K29" s="151">
        <f>EST_5[[#This Row],[V1]]*EST_5[[#This Row],[V2]]</f>
        <v>3.1680000000000001</v>
      </c>
      <c r="L29" s="151">
        <f>EST_5[[#This Row],[V1]]*EST_5[[#This Row],[V2]]*EST_5[[#This Row],[V3]]</f>
        <v>25.344000000000001</v>
      </c>
      <c r="M29" s="152">
        <f>EST_5[[#This Row],[V1]]*EST_5[[#This Row],[V2]]*EST_5[[#This Row],[V3]]*EST_5[[#This Row],[V4]]</f>
        <v>0</v>
      </c>
      <c r="N29" s="174"/>
      <c r="O29" s="175">
        <f>EST_5[[#This Row],['[C1xC2xC3']]]</f>
        <v>25.344000000000001</v>
      </c>
      <c r="P29" s="246" t="s">
        <v>63</v>
      </c>
      <c r="Q29" s="133"/>
      <c r="R29" s="205"/>
      <c r="S29" s="206"/>
      <c r="T29" s="100"/>
      <c r="U29" s="101"/>
      <c r="V29" s="207"/>
      <c r="W29" s="207"/>
      <c r="X29" s="207"/>
      <c r="Y29" s="207"/>
      <c r="Z29" s="207"/>
      <c r="AA29" s="207"/>
    </row>
    <row r="30" spans="1:29" ht="12.95" customHeight="1" x14ac:dyDescent="0.2">
      <c r="A30" s="102"/>
      <c r="C30"/>
      <c r="D30" s="245"/>
      <c r="E30" s="178" t="s">
        <v>334</v>
      </c>
      <c r="F30" s="146" t="s">
        <v>335</v>
      </c>
      <c r="G30" s="247">
        <v>24</v>
      </c>
      <c r="H30" s="240">
        <v>9.6199999999999994E-2</v>
      </c>
      <c r="I30" s="241">
        <v>2</v>
      </c>
      <c r="J30" s="248"/>
      <c r="K30" s="222">
        <f>EST_5[[#This Row],[V1]]*EST_5[[#This Row],[V2]]</f>
        <v>2.3087999999999997</v>
      </c>
      <c r="L30" s="151">
        <f>EST_5[[#This Row],[V1]]*EST_5[[#This Row],[V2]]*EST_5[[#This Row],[V3]]</f>
        <v>4.6175999999999995</v>
      </c>
      <c r="M30" s="152">
        <f>EST_5[[#This Row],[V1]]*EST_5[[#This Row],[V2]]*EST_5[[#This Row],[V3]]*EST_5[[#This Row],[V4]]</f>
        <v>0</v>
      </c>
      <c r="N30" s="174"/>
      <c r="O30" s="175">
        <f>EST_5[[#This Row],['[C1xC2xC3']]]</f>
        <v>4.6175999999999995</v>
      </c>
      <c r="P30" s="246" t="s">
        <v>63</v>
      </c>
      <c r="Q30" s="133"/>
      <c r="R30" s="205"/>
      <c r="S30" s="206"/>
      <c r="T30" s="100"/>
      <c r="U30" s="101"/>
      <c r="V30" s="207"/>
      <c r="W30" s="207"/>
      <c r="X30" s="207"/>
      <c r="Y30" s="207"/>
      <c r="Z30" s="207"/>
      <c r="AA30" s="207"/>
    </row>
    <row r="31" spans="1:29" ht="12.95" customHeight="1" x14ac:dyDescent="0.2">
      <c r="A31" s="102"/>
      <c r="C31"/>
      <c r="D31" s="245"/>
      <c r="E31" s="178" t="s">
        <v>336</v>
      </c>
      <c r="F31" s="146" t="s">
        <v>337</v>
      </c>
      <c r="G31" s="239">
        <v>24</v>
      </c>
      <c r="H31" s="148">
        <v>1.2484</v>
      </c>
      <c r="I31" s="241"/>
      <c r="J31" s="248"/>
      <c r="K31" s="222">
        <f>EST_5[[#This Row],[V1]]*EST_5[[#This Row],[V2]]</f>
        <v>29.961599999999997</v>
      </c>
      <c r="L31" s="151">
        <f>EST_5[[#This Row],[V1]]*EST_5[[#This Row],[V2]]*EST_5[[#This Row],[V3]]</f>
        <v>0</v>
      </c>
      <c r="M31" s="152">
        <f>EST_5[[#This Row],[V1]]*EST_5[[#This Row],[V2]]*EST_5[[#This Row],[V3]]*EST_5[[#This Row],[V4]]</f>
        <v>0</v>
      </c>
      <c r="N31" s="174"/>
      <c r="O31" s="175">
        <f>EST_5[[#This Row],['[C1xC2']]]</f>
        <v>29.961599999999997</v>
      </c>
      <c r="P31" s="246" t="s">
        <v>53</v>
      </c>
      <c r="Q31" s="133"/>
      <c r="R31" s="205"/>
      <c r="S31" s="206"/>
      <c r="T31" s="100"/>
      <c r="U31" s="101"/>
      <c r="V31" s="207"/>
      <c r="W31" s="207"/>
      <c r="X31" s="207"/>
      <c r="Y31" s="207"/>
      <c r="Z31" s="207"/>
      <c r="AA31" s="207"/>
    </row>
    <row r="32" spans="1:29" ht="12.95" customHeight="1" thickBot="1" x14ac:dyDescent="0.25">
      <c r="A32" s="102"/>
      <c r="C32"/>
      <c r="D32" s="245"/>
      <c r="E32" s="178" t="s">
        <v>338</v>
      </c>
      <c r="F32" s="146" t="s">
        <v>339</v>
      </c>
      <c r="G32" s="239">
        <v>1</v>
      </c>
      <c r="H32" s="249">
        <v>4639.3</v>
      </c>
      <c r="I32" s="241"/>
      <c r="J32" s="248"/>
      <c r="K32" s="222">
        <f>EST_5[[#This Row],[V1]]*EST_5[[#This Row],[V2]]</f>
        <v>4639.3</v>
      </c>
      <c r="L32" s="151">
        <f>EST_5[[#This Row],[V1]]*EST_5[[#This Row],[V2]]*EST_5[[#This Row],[V3]]</f>
        <v>0</v>
      </c>
      <c r="M32" s="152">
        <f>EST_5[[#This Row],[V1]]*EST_5[[#This Row],[V2]]*EST_5[[#This Row],[V3]]*EST_5[[#This Row],[V4]]</f>
        <v>0</v>
      </c>
      <c r="N32" s="174"/>
      <c r="O32" s="175">
        <f>EST_5[[#This Row],['[C1xC2']]]</f>
        <v>4639.3</v>
      </c>
      <c r="P32" s="246" t="s">
        <v>75</v>
      </c>
      <c r="Q32" s="133"/>
      <c r="R32" s="205"/>
      <c r="S32" s="206"/>
      <c r="T32" s="250"/>
      <c r="U32" s="251">
        <f>O32/O31</f>
        <v>154.84153049236357</v>
      </c>
      <c r="V32" s="207"/>
      <c r="W32" s="207"/>
      <c r="X32" s="207"/>
      <c r="Y32" s="207"/>
      <c r="Z32" s="207"/>
      <c r="AA32" s="207"/>
    </row>
    <row r="33" spans="1:29" ht="12.95" customHeight="1" x14ac:dyDescent="0.2">
      <c r="A33" s="102"/>
      <c r="C33"/>
      <c r="D33" s="245"/>
      <c r="E33" s="178" t="s">
        <v>340</v>
      </c>
      <c r="F33" s="223" t="s">
        <v>341</v>
      </c>
      <c r="G33" s="252">
        <v>1</v>
      </c>
      <c r="H33" s="253">
        <v>8</v>
      </c>
      <c r="I33" s="248">
        <v>20</v>
      </c>
      <c r="J33" s="248"/>
      <c r="K33" s="222">
        <f>EST_5[[#This Row],[V1]]*EST_5[[#This Row],[V2]]</f>
        <v>8</v>
      </c>
      <c r="L33" s="151">
        <f>EST_5[[#This Row],[V1]]*EST_5[[#This Row],[V2]]*EST_5[[#This Row],[V3]]</f>
        <v>160</v>
      </c>
      <c r="M33" s="152">
        <f>EST_5[[#This Row],[V1]]*EST_5[[#This Row],[V2]]*EST_5[[#This Row],[V3]]*EST_5[[#This Row],[V4]]</f>
        <v>0</v>
      </c>
      <c r="N33" s="254"/>
      <c r="O33" s="255">
        <f>EST_5[[#This Row],['[C1xC2xC3']]]</f>
        <v>160</v>
      </c>
      <c r="P33" s="231" t="s">
        <v>327</v>
      </c>
      <c r="Q33" s="133"/>
      <c r="R33" s="205"/>
      <c r="S33" s="206"/>
      <c r="T33" s="100"/>
      <c r="U33" s="101"/>
      <c r="V33" s="207"/>
      <c r="W33" s="207"/>
      <c r="X33" s="207"/>
      <c r="Y33" s="207"/>
      <c r="Z33" s="207"/>
      <c r="AA33" s="207"/>
    </row>
    <row r="34" spans="1:29" ht="12.95" customHeight="1" thickBot="1" x14ac:dyDescent="0.25">
      <c r="A34" s="102"/>
      <c r="C34"/>
      <c r="D34" s="194"/>
      <c r="E34" s="256"/>
      <c r="F34"/>
      <c r="G34"/>
      <c r="H34"/>
      <c r="I34"/>
      <c r="J34"/>
      <c r="K34"/>
      <c r="L34"/>
      <c r="M34"/>
      <c r="N34"/>
      <c r="O34"/>
      <c r="P34"/>
      <c r="Q34" s="133"/>
      <c r="R34" s="205"/>
      <c r="S34" s="206"/>
      <c r="T34" s="100"/>
      <c r="U34" s="101"/>
      <c r="V34" s="207"/>
      <c r="W34" s="207"/>
      <c r="X34" s="207"/>
      <c r="Y34" s="207"/>
      <c r="Z34" s="207"/>
      <c r="AA34" s="207"/>
    </row>
    <row r="35" spans="1:29" ht="12.95" customHeight="1" thickBot="1" x14ac:dyDescent="0.25">
      <c r="A35" s="102"/>
      <c r="C35" s="257"/>
      <c r="D35" s="258" t="s">
        <v>342</v>
      </c>
      <c r="E35" s="233"/>
      <c r="F35" s="204" t="s">
        <v>343</v>
      </c>
      <c r="G35" s="131"/>
      <c r="H35" s="131"/>
      <c r="I35" s="131"/>
      <c r="J35" s="131"/>
      <c r="K35" s="131"/>
      <c r="L35" s="131"/>
      <c r="M35" s="132"/>
      <c r="N35" s="203"/>
      <c r="O35" s="203" t="s">
        <v>298</v>
      </c>
      <c r="P35" s="204"/>
      <c r="Q35" s="259"/>
      <c r="R35" s="94"/>
      <c r="S35" s="99"/>
      <c r="T35" s="100"/>
      <c r="U35" s="101"/>
      <c r="V35" s="101"/>
      <c r="W35" s="101"/>
      <c r="X35" s="101"/>
      <c r="Y35" s="101"/>
      <c r="Z35" s="101"/>
      <c r="AA35" s="101"/>
      <c r="AB35" s="101"/>
      <c r="AC35" s="101"/>
    </row>
    <row r="36" spans="1:29" ht="12.95" customHeight="1" x14ac:dyDescent="0.2">
      <c r="A36" s="102"/>
      <c r="D36" s="209"/>
      <c r="E36" s="210" t="s">
        <v>299</v>
      </c>
      <c r="F36" s="136" t="s">
        <v>300</v>
      </c>
      <c r="G36" s="234" t="s">
        <v>301</v>
      </c>
      <c r="H36" s="235" t="s">
        <v>302</v>
      </c>
      <c r="I36" s="234" t="s">
        <v>303</v>
      </c>
      <c r="J36" s="236" t="s">
        <v>304</v>
      </c>
      <c r="K36" s="151" t="s">
        <v>305</v>
      </c>
      <c r="L36" s="211" t="s">
        <v>306</v>
      </c>
      <c r="M36" s="141" t="s">
        <v>307</v>
      </c>
      <c r="N36" s="87"/>
      <c r="P36" s="237"/>
      <c r="Q36" s="218"/>
      <c r="R36" s="102"/>
      <c r="T36" s="100"/>
      <c r="U36" s="101"/>
      <c r="AB36" s="260"/>
    </row>
    <row r="37" spans="1:29" ht="12.95" customHeight="1" x14ac:dyDescent="0.2">
      <c r="A37" s="102"/>
      <c r="C37" s="261"/>
      <c r="D37" s="245"/>
      <c r="E37" s="178" t="s">
        <v>344</v>
      </c>
      <c r="F37" s="146" t="s">
        <v>345</v>
      </c>
      <c r="G37" s="239">
        <v>2</v>
      </c>
      <c r="H37" s="148">
        <v>13.36</v>
      </c>
      <c r="I37" s="241">
        <v>1.1000000000000001</v>
      </c>
      <c r="J37" s="242"/>
      <c r="K37" s="151">
        <f>EST[[#This Row],[V1]]*EST[[#This Row],[V2]]</f>
        <v>26.72</v>
      </c>
      <c r="L37" s="151">
        <f>EST[[#This Row],[V1]]*EST[[#This Row],[V2]]*EST[[#This Row],[V3]]</f>
        <v>29.391999999999999</v>
      </c>
      <c r="M37" s="152">
        <f>EST[[#This Row],[V1]]*EST[[#This Row],[V2]]*EST[[#This Row],[V3]]*EST[[#This Row],[V4]]</f>
        <v>0</v>
      </c>
      <c r="N37" s="262"/>
      <c r="O37" s="244">
        <f>EST[[#This Row],['[C1xC2xC3']]]</f>
        <v>29.391999999999999</v>
      </c>
      <c r="P37" s="263" t="s">
        <v>53</v>
      </c>
      <c r="Q37" s="218"/>
      <c r="R37" s="102"/>
      <c r="T37" s="100"/>
      <c r="U37" s="101"/>
    </row>
    <row r="38" spans="1:29" ht="12.95" customHeight="1" thickBot="1" x14ac:dyDescent="0.25">
      <c r="A38" s="102"/>
      <c r="C38" s="261"/>
      <c r="D38" s="245"/>
      <c r="E38" s="178" t="s">
        <v>346</v>
      </c>
      <c r="F38" s="146" t="s">
        <v>347</v>
      </c>
      <c r="G38" s="239">
        <v>2</v>
      </c>
      <c r="H38" s="149">
        <v>2715.3</v>
      </c>
      <c r="I38" s="241"/>
      <c r="J38" s="248"/>
      <c r="K38" s="151">
        <f>EST[[#This Row],[V1]]*EST[[#This Row],[V2]]</f>
        <v>5430.6</v>
      </c>
      <c r="L38" s="151">
        <f>EST[[#This Row],[V1]]*EST[[#This Row],[V2]]*EST[[#This Row],[V3]]</f>
        <v>0</v>
      </c>
      <c r="M38" s="152">
        <f>EST[[#This Row],[V1]]*EST[[#This Row],[V2]]*EST[[#This Row],[V3]]*EST[[#This Row],[V4]]</f>
        <v>0</v>
      </c>
      <c r="N38" s="264"/>
      <c r="O38" s="175">
        <f>EST[[#This Row],['[C1xC2']]]</f>
        <v>5430.6</v>
      </c>
      <c r="P38" s="246" t="s">
        <v>75</v>
      </c>
      <c r="Q38" s="218"/>
      <c r="R38" s="102"/>
      <c r="T38" s="250"/>
      <c r="U38" s="251">
        <f>O38/O37</f>
        <v>184.76456178551987</v>
      </c>
    </row>
    <row r="39" spans="1:29" ht="12.95" customHeight="1" x14ac:dyDescent="0.2">
      <c r="A39" s="102"/>
      <c r="C39" s="261"/>
      <c r="D39" s="245"/>
      <c r="E39" s="178" t="s">
        <v>348</v>
      </c>
      <c r="F39" s="146" t="s">
        <v>349</v>
      </c>
      <c r="G39" s="239">
        <v>2</v>
      </c>
      <c r="H39" s="149">
        <v>49.44</v>
      </c>
      <c r="I39" s="241"/>
      <c r="J39" s="248"/>
      <c r="K39" s="151">
        <f>EST[[#This Row],[V1]]*EST[[#This Row],[V2]]</f>
        <v>98.88</v>
      </c>
      <c r="L39" s="151">
        <f>EST[[#This Row],[V1]]*EST[[#This Row],[V2]]*EST[[#This Row],[V3]]</f>
        <v>0</v>
      </c>
      <c r="M39" s="152">
        <f>EST[[#This Row],[V1]]*EST[[#This Row],[V2]]*EST[[#This Row],[V3]]*EST[[#This Row],[V4]]</f>
        <v>0</v>
      </c>
      <c r="N39" s="174"/>
      <c r="O39" s="175">
        <f>EST[[#This Row],['[C1xC2']]]</f>
        <v>98.88</v>
      </c>
      <c r="P39" s="246" t="s">
        <v>21</v>
      </c>
      <c r="Q39" s="218"/>
      <c r="R39" s="102"/>
      <c r="T39" s="100"/>
      <c r="U39" s="101"/>
    </row>
    <row r="40" spans="1:29" ht="12.95" customHeight="1" x14ac:dyDescent="0.2">
      <c r="A40" s="102"/>
      <c r="C40" s="261"/>
      <c r="D40" s="245"/>
      <c r="E40" s="178" t="s">
        <v>350</v>
      </c>
      <c r="F40" s="146" t="s">
        <v>351</v>
      </c>
      <c r="G40" s="239">
        <v>24</v>
      </c>
      <c r="H40" s="241">
        <v>3</v>
      </c>
      <c r="I40" s="241">
        <v>1</v>
      </c>
      <c r="J40" s="248"/>
      <c r="K40" s="151">
        <f>EST[[#This Row],[V1]]*EST[[#This Row],[V2]]</f>
        <v>72</v>
      </c>
      <c r="L40" s="151">
        <f>EST[[#This Row],[V1]]*EST[[#This Row],[V2]]*EST[[#This Row],[V3]]</f>
        <v>72</v>
      </c>
      <c r="M40" s="152">
        <f>EST[[#This Row],[V1]]*EST[[#This Row],[V2]]*EST[[#This Row],[V3]]*EST[[#This Row],[V4]]</f>
        <v>0</v>
      </c>
      <c r="N40" s="174"/>
      <c r="O40" s="175">
        <f>EST[[#This Row],['[C1xC2xC3']]]</f>
        <v>72</v>
      </c>
      <c r="P40" s="246" t="s">
        <v>63</v>
      </c>
      <c r="Q40" s="218"/>
      <c r="R40" s="102"/>
    </row>
    <row r="41" spans="1:29" ht="12" customHeight="1" x14ac:dyDescent="0.2">
      <c r="A41" s="102"/>
      <c r="C41" s="261"/>
      <c r="D41" s="245"/>
      <c r="E41" s="178" t="s">
        <v>352</v>
      </c>
      <c r="F41" s="223" t="s">
        <v>353</v>
      </c>
      <c r="G41" s="247">
        <v>1</v>
      </c>
      <c r="H41" s="253">
        <v>8</v>
      </c>
      <c r="I41" s="248">
        <v>5</v>
      </c>
      <c r="J41" s="248"/>
      <c r="K41" s="151">
        <f>EST[[#This Row],[V1]]*EST[[#This Row],[V2]]</f>
        <v>8</v>
      </c>
      <c r="L41" s="151">
        <f>EST[[#This Row],[V1]]*EST[[#This Row],[V2]]*EST[[#This Row],[V3]]</f>
        <v>40</v>
      </c>
      <c r="M41" s="152">
        <f>EST[[#This Row],[V1]]*EST[[#This Row],[V2]]*EST[[#This Row],[V3]]*EST[[#This Row],[V4]]</f>
        <v>0</v>
      </c>
      <c r="N41" s="254"/>
      <c r="O41" s="255">
        <f>EST[[#This Row],['[C1xC2xC3']]]</f>
        <v>40</v>
      </c>
      <c r="P41" s="231" t="s">
        <v>327</v>
      </c>
      <c r="Q41" s="218"/>
      <c r="R41" s="102"/>
      <c r="T41" s="100"/>
      <c r="U41" s="101"/>
    </row>
    <row r="42" spans="1:29" ht="12" customHeight="1" thickBot="1" x14ac:dyDescent="0.25">
      <c r="A42" s="102"/>
      <c r="C42" s="261"/>
      <c r="D42" s="245"/>
      <c r="E42" s="265"/>
      <c r="F42" s="188"/>
      <c r="G42" s="266"/>
      <c r="H42" s="267"/>
      <c r="I42" s="268"/>
      <c r="J42" s="268"/>
      <c r="K42" s="192"/>
      <c r="L42" s="192"/>
      <c r="M42" s="192"/>
      <c r="N42" s="269"/>
      <c r="O42" s="270"/>
      <c r="P42" s="271"/>
      <c r="Q42" s="272"/>
      <c r="R42" s="102"/>
      <c r="T42" s="100"/>
      <c r="U42" s="101"/>
    </row>
    <row r="43" spans="1:29" ht="12.95" customHeight="1" thickBot="1" x14ac:dyDescent="0.25">
      <c r="A43" s="102"/>
      <c r="C43" s="193"/>
      <c r="D43" s="273"/>
      <c r="E43" s="273"/>
      <c r="F43" s="188"/>
      <c r="G43" s="193"/>
      <c r="H43" s="193"/>
      <c r="I43" s="193"/>
      <c r="J43" s="193"/>
      <c r="K43" s="193"/>
      <c r="L43" s="193"/>
      <c r="M43" s="193"/>
      <c r="N43" s="193"/>
      <c r="O43" s="193"/>
      <c r="P43" s="193"/>
      <c r="Q43" s="195"/>
      <c r="R43" s="102"/>
      <c r="T43" s="100"/>
      <c r="U43" s="101"/>
    </row>
    <row r="44" spans="1:29" ht="12.95" customHeight="1" thickBot="1" x14ac:dyDescent="0.25">
      <c r="A44" s="102"/>
      <c r="B44" s="198"/>
      <c r="C44" s="199" t="s">
        <v>354</v>
      </c>
      <c r="D44" s="274"/>
      <c r="E44" s="274"/>
      <c r="F44" s="275" t="s">
        <v>83</v>
      </c>
      <c r="G44" s="276"/>
      <c r="H44" s="276"/>
      <c r="I44" s="276"/>
      <c r="J44" s="276"/>
      <c r="K44" s="276"/>
      <c r="L44" s="276"/>
      <c r="M44" s="276"/>
      <c r="N44" s="276"/>
      <c r="O44" s="276"/>
      <c r="P44" s="276"/>
      <c r="Q44" s="277"/>
      <c r="R44" s="102"/>
      <c r="S44" s="278"/>
      <c r="T44" s="100"/>
      <c r="U44" s="101"/>
    </row>
    <row r="45" spans="1:29" ht="12.95" customHeight="1" thickBot="1" x14ac:dyDescent="0.25">
      <c r="A45" s="102"/>
      <c r="C45" s="261"/>
      <c r="D45" s="258" t="s">
        <v>355</v>
      </c>
      <c r="E45" s="202"/>
      <c r="F45" s="203" t="s">
        <v>356</v>
      </c>
      <c r="G45" s="203"/>
      <c r="H45" s="203"/>
      <c r="I45" s="203"/>
      <c r="J45" s="203"/>
      <c r="K45" s="203"/>
      <c r="L45" s="203"/>
      <c r="M45" s="204"/>
      <c r="N45" s="203"/>
      <c r="O45" s="203" t="s">
        <v>298</v>
      </c>
      <c r="P45" s="204"/>
      <c r="Q45" s="218"/>
      <c r="R45" s="102"/>
      <c r="T45" s="100"/>
      <c r="U45" s="101"/>
      <c r="Z45" s="279"/>
    </row>
    <row r="46" spans="1:29" ht="12.95" customHeight="1" x14ac:dyDescent="0.2">
      <c r="A46" s="102"/>
      <c r="C46" s="261"/>
      <c r="D46" s="280"/>
      <c r="E46" s="210" t="s">
        <v>299</v>
      </c>
      <c r="F46" s="136" t="s">
        <v>300</v>
      </c>
      <c r="G46" s="137" t="s">
        <v>301</v>
      </c>
      <c r="H46" s="137" t="s">
        <v>302</v>
      </c>
      <c r="I46" s="137" t="s">
        <v>303</v>
      </c>
      <c r="J46" s="138" t="s">
        <v>304</v>
      </c>
      <c r="K46" s="151" t="s">
        <v>305</v>
      </c>
      <c r="L46" s="211" t="s">
        <v>306</v>
      </c>
      <c r="M46" s="141" t="s">
        <v>307</v>
      </c>
      <c r="N46" s="87"/>
      <c r="P46" s="237"/>
      <c r="Q46" s="218"/>
      <c r="R46" s="102"/>
      <c r="T46" s="100"/>
      <c r="U46" s="101"/>
      <c r="Z46" s="279"/>
    </row>
    <row r="47" spans="1:29" ht="12.95" customHeight="1" x14ac:dyDescent="0.2">
      <c r="A47" s="102"/>
      <c r="C47" s="261"/>
      <c r="D47" s="238"/>
      <c r="E47" s="178" t="s">
        <v>357</v>
      </c>
      <c r="F47" s="146" t="s">
        <v>358</v>
      </c>
      <c r="G47" s="147">
        <v>4</v>
      </c>
      <c r="H47" s="148">
        <v>0.75</v>
      </c>
      <c r="I47" s="149">
        <v>3</v>
      </c>
      <c r="J47" s="150"/>
      <c r="K47" s="151">
        <f>TRA[[#This Row],[V1]]*TRA[[#This Row],[V2]]</f>
        <v>3</v>
      </c>
      <c r="L47" s="151">
        <f>TRA[[#This Row],[V1]]*TRA[[#This Row],[V2]]*TRA[[#This Row],[V3]]</f>
        <v>9</v>
      </c>
      <c r="M47" s="152">
        <f>TRA[[#This Row],[V1]]*TRA[[#This Row],[V2]]*TRA[[#This Row],[V3]]*TRA[[#This Row],[V4]]</f>
        <v>0</v>
      </c>
      <c r="N47" s="153"/>
      <c r="O47" s="244">
        <f>TRA[[#This Row],['[C1xC2xC3']]]</f>
        <v>9</v>
      </c>
      <c r="P47" s="155" t="s">
        <v>53</v>
      </c>
      <c r="Q47" s="218"/>
      <c r="R47" s="102"/>
      <c r="T47" s="100"/>
      <c r="U47" s="101"/>
      <c r="Z47" s="279"/>
    </row>
    <row r="48" spans="1:29" ht="12.95" customHeight="1" thickBot="1" x14ac:dyDescent="0.25">
      <c r="A48" s="102"/>
      <c r="C48" s="261"/>
      <c r="D48" s="238"/>
      <c r="E48" s="178" t="s">
        <v>359</v>
      </c>
      <c r="F48" s="146" t="s">
        <v>360</v>
      </c>
      <c r="G48" s="147">
        <v>1</v>
      </c>
      <c r="H48" s="148">
        <v>1556.9</v>
      </c>
      <c r="I48" s="158"/>
      <c r="J48" s="157"/>
      <c r="K48" s="222">
        <f>TRA[[#This Row],[V1]]*TRA[[#This Row],[V2]]</f>
        <v>1556.9</v>
      </c>
      <c r="L48" s="151">
        <f>TRA[[#This Row],[V1]]*TRA[[#This Row],[V2]]*TRA[[#This Row],[V3]]</f>
        <v>0</v>
      </c>
      <c r="M48" s="152">
        <f>TRA[[#This Row],[V1]]*TRA[[#This Row],[V2]]*TRA[[#This Row],[V3]]*TRA[[#This Row],[V4]]</f>
        <v>0</v>
      </c>
      <c r="N48" s="281"/>
      <c r="O48" s="282">
        <f>TRA[[#This Row],['[C1xC2']]]</f>
        <v>1556.9</v>
      </c>
      <c r="P48" s="263" t="s">
        <v>75</v>
      </c>
      <c r="Q48" s="218"/>
      <c r="R48" s="102"/>
      <c r="T48" s="250"/>
      <c r="U48" s="251">
        <f>O48/O47</f>
        <v>172.98888888888891</v>
      </c>
      <c r="Z48" s="279"/>
    </row>
    <row r="49" spans="1:26" ht="12.95" customHeight="1" x14ac:dyDescent="0.2">
      <c r="A49" s="102"/>
      <c r="C49" s="261"/>
      <c r="D49" s="238"/>
      <c r="E49" s="178" t="s">
        <v>361</v>
      </c>
      <c r="F49" s="146" t="s">
        <v>362</v>
      </c>
      <c r="G49" s="157">
        <v>4</v>
      </c>
      <c r="H49" s="216">
        <v>3.5</v>
      </c>
      <c r="I49" s="158">
        <v>3</v>
      </c>
      <c r="J49" s="159"/>
      <c r="K49" s="151">
        <f>TRA[[#This Row],[V1]]*TRA[[#This Row],[V2]]</f>
        <v>14</v>
      </c>
      <c r="L49" s="151">
        <f>TRA[[#This Row],[V1]]*TRA[[#This Row],[V2]]*TRA[[#This Row],[V3]]</f>
        <v>42</v>
      </c>
      <c r="M49" s="152">
        <f>TRA[[#This Row],[V1]]*TRA[[#This Row],[V2]]*TRA[[#This Row],[V3]]*TRA[[#This Row],[V4]]</f>
        <v>0</v>
      </c>
      <c r="N49" s="283"/>
      <c r="O49" s="282">
        <f>TRA[[#This Row],['[C1xC2xC3']]]</f>
        <v>42</v>
      </c>
      <c r="P49" s="263" t="s">
        <v>21</v>
      </c>
      <c r="Q49" s="218"/>
      <c r="R49" s="102"/>
      <c r="T49" s="100"/>
      <c r="U49" s="101"/>
      <c r="Z49" s="279"/>
    </row>
    <row r="50" spans="1:26" ht="12.95" customHeight="1" x14ac:dyDescent="0.2">
      <c r="A50" s="102"/>
      <c r="C50" s="261"/>
      <c r="D50" s="245"/>
      <c r="E50" s="178" t="s">
        <v>363</v>
      </c>
      <c r="F50" s="223" t="s">
        <v>364</v>
      </c>
      <c r="G50" s="225">
        <v>1</v>
      </c>
      <c r="H50" s="226">
        <v>8</v>
      </c>
      <c r="I50" s="227">
        <v>5</v>
      </c>
      <c r="J50" s="225"/>
      <c r="K50" s="228">
        <f>TRA[[#This Row],[V1]]*TRA[[#This Row],[V2]]</f>
        <v>8</v>
      </c>
      <c r="L50" s="229">
        <f>TRA[[#This Row],[V1]]*TRA[[#This Row],[V2]]*TRA[[#This Row],[V3]]</f>
        <v>40</v>
      </c>
      <c r="M50" s="230">
        <f>TRA[[#This Row],[V1]]*TRA[[#This Row],[V2]]*TRA[[#This Row],[V3]]*TRA[[#This Row],[V4]]</f>
        <v>0</v>
      </c>
      <c r="N50" s="284"/>
      <c r="O50" s="255">
        <f>TRA[[#This Row],['[C1xC2xC3']]]</f>
        <v>40</v>
      </c>
      <c r="P50" s="285" t="s">
        <v>327</v>
      </c>
      <c r="Q50" s="218"/>
      <c r="R50" s="102"/>
      <c r="T50" s="100"/>
      <c r="U50" s="101"/>
      <c r="Z50" s="279"/>
    </row>
    <row r="51" spans="1:26" ht="12.95" customHeight="1" thickBot="1" x14ac:dyDescent="0.25">
      <c r="A51" s="102"/>
      <c r="C51" s="261"/>
      <c r="D51" s="286"/>
      <c r="E51" s="287"/>
      <c r="F51" s="288"/>
      <c r="G51" s="289"/>
      <c r="H51" s="290"/>
      <c r="I51" s="291"/>
      <c r="J51" s="289"/>
      <c r="K51" s="151"/>
      <c r="L51" s="151"/>
      <c r="M51" s="151"/>
      <c r="N51" s="292"/>
      <c r="O51" s="260"/>
      <c r="P51" s="293"/>
      <c r="Q51" s="218"/>
      <c r="R51" s="102"/>
      <c r="T51" s="100"/>
      <c r="U51" s="101"/>
      <c r="Z51" s="279"/>
    </row>
    <row r="52" spans="1:26" ht="12.95" customHeight="1" thickBot="1" x14ac:dyDescent="0.25">
      <c r="A52" s="102"/>
      <c r="C52" s="261"/>
      <c r="D52" s="258" t="s">
        <v>365</v>
      </c>
      <c r="E52" s="202"/>
      <c r="F52" s="203" t="s">
        <v>366</v>
      </c>
      <c r="G52" s="203"/>
      <c r="H52" s="203"/>
      <c r="I52" s="203"/>
      <c r="J52" s="203"/>
      <c r="K52" s="203"/>
      <c r="L52" s="203"/>
      <c r="M52" s="204"/>
      <c r="N52" s="203"/>
      <c r="O52" s="203" t="s">
        <v>298</v>
      </c>
      <c r="P52" s="204"/>
      <c r="Q52" s="218"/>
      <c r="R52" s="102"/>
      <c r="T52" s="100"/>
      <c r="U52" s="101"/>
      <c r="Z52" s="279"/>
    </row>
    <row r="53" spans="1:26" ht="12.95" customHeight="1" x14ac:dyDescent="0.2">
      <c r="A53" s="102"/>
      <c r="C53" s="261"/>
      <c r="D53" s="245"/>
      <c r="E53" s="210" t="s">
        <v>299</v>
      </c>
      <c r="F53" s="136" t="s">
        <v>300</v>
      </c>
      <c r="G53" s="137" t="s">
        <v>301</v>
      </c>
      <c r="H53" s="137" t="s">
        <v>302</v>
      </c>
      <c r="I53" s="137" t="s">
        <v>303</v>
      </c>
      <c r="J53" s="138" t="s">
        <v>304</v>
      </c>
      <c r="K53" s="151" t="s">
        <v>305</v>
      </c>
      <c r="L53" s="211" t="s">
        <v>306</v>
      </c>
      <c r="M53" s="141" t="s">
        <v>307</v>
      </c>
      <c r="N53" s="87"/>
      <c r="P53" s="237"/>
      <c r="Q53" s="218"/>
      <c r="R53" s="102"/>
      <c r="T53" s="100"/>
      <c r="U53" s="101"/>
      <c r="Z53" s="279"/>
    </row>
    <row r="54" spans="1:26" ht="12.95" customHeight="1" x14ac:dyDescent="0.2">
      <c r="A54" s="102"/>
      <c r="C54" s="261"/>
      <c r="D54" s="245"/>
      <c r="E54" s="178" t="s">
        <v>367</v>
      </c>
      <c r="F54" s="146" t="s">
        <v>368</v>
      </c>
      <c r="G54" s="147">
        <v>2</v>
      </c>
      <c r="H54" s="148">
        <v>20.12</v>
      </c>
      <c r="I54" s="149"/>
      <c r="J54" s="150"/>
      <c r="K54" s="151">
        <f>TRA_7[[#This Row],[V1]]*TRA_7[[#This Row],[V2]]</f>
        <v>40.24</v>
      </c>
      <c r="L54" s="151">
        <f>TRA_7[[#This Row],[V1]]*TRA_7[[#This Row],[V2]]*TRA_7[[#This Row],[V3]]</f>
        <v>0</v>
      </c>
      <c r="M54" s="152">
        <f>TRA_7[[#This Row],[V1]]*TRA_7[[#This Row],[V2]]*TRA_7[[#This Row],[V3]]*TRA_7[[#This Row],[V4]]</f>
        <v>0</v>
      </c>
      <c r="N54" s="153"/>
      <c r="O54" s="244">
        <f>TRA_7[[#This Row],['[C1xC2']]]</f>
        <v>40.24</v>
      </c>
      <c r="P54" s="155" t="s">
        <v>53</v>
      </c>
      <c r="Q54" s="218"/>
      <c r="R54" s="102"/>
      <c r="T54" s="100"/>
      <c r="U54" s="101"/>
      <c r="Z54" s="279"/>
    </row>
    <row r="55" spans="1:26" ht="12.95" customHeight="1" thickBot="1" x14ac:dyDescent="0.25">
      <c r="A55" s="102"/>
      <c r="C55" s="261"/>
      <c r="D55" s="245"/>
      <c r="E55" s="178" t="s">
        <v>369</v>
      </c>
      <c r="F55" s="146" t="s">
        <v>370</v>
      </c>
      <c r="G55" s="147">
        <v>2</v>
      </c>
      <c r="H55" s="148">
        <v>2157.1999999999998</v>
      </c>
      <c r="I55" s="158"/>
      <c r="J55" s="157"/>
      <c r="K55" s="222">
        <f>TRA_7[[#This Row],[V1]]*TRA_7[[#This Row],[V2]]</f>
        <v>4314.3999999999996</v>
      </c>
      <c r="L55" s="151">
        <f>TRA_7[[#This Row],[V1]]*TRA_7[[#This Row],[V2]]*TRA_7[[#This Row],[V3]]</f>
        <v>0</v>
      </c>
      <c r="M55" s="152">
        <f>TRA_7[[#This Row],[V1]]*TRA_7[[#This Row],[V2]]*TRA_7[[#This Row],[V3]]*TRA_7[[#This Row],[V4]]</f>
        <v>0</v>
      </c>
      <c r="N55" s="281"/>
      <c r="O55" s="282">
        <f>TRA_7[[#This Row],['[C1xC2']]]</f>
        <v>4314.3999999999996</v>
      </c>
      <c r="P55" s="263" t="s">
        <v>75</v>
      </c>
      <c r="Q55" s="218"/>
      <c r="R55" s="102"/>
      <c r="T55" s="250"/>
      <c r="U55" s="251">
        <f>O55/O54</f>
        <v>107.21669980119283</v>
      </c>
      <c r="Z55" s="279"/>
    </row>
    <row r="56" spans="1:26" ht="12.95" customHeight="1" x14ac:dyDescent="0.2">
      <c r="A56" s="102"/>
      <c r="C56" s="261"/>
      <c r="D56" s="245"/>
      <c r="E56" s="178" t="s">
        <v>371</v>
      </c>
      <c r="F56" s="146" t="s">
        <v>372</v>
      </c>
      <c r="G56" s="157">
        <v>2</v>
      </c>
      <c r="H56" s="216">
        <v>95.36</v>
      </c>
      <c r="I56" s="158"/>
      <c r="J56" s="159"/>
      <c r="K56" s="151">
        <f>TRA_7[[#This Row],[V1]]*TRA_7[[#This Row],[V2]]</f>
        <v>190.72</v>
      </c>
      <c r="L56" s="151">
        <f>TRA_7[[#This Row],[V1]]*TRA_7[[#This Row],[V2]]*TRA_7[[#This Row],[V3]]</f>
        <v>0</v>
      </c>
      <c r="M56" s="152">
        <f>TRA_7[[#This Row],[V1]]*TRA_7[[#This Row],[V2]]*TRA_7[[#This Row],[V3]]*TRA_7[[#This Row],[V4]]</f>
        <v>0</v>
      </c>
      <c r="N56" s="283"/>
      <c r="O56" s="282">
        <f>TRA_7[[#This Row],['[C1xC2']]]</f>
        <v>190.72</v>
      </c>
      <c r="P56" s="263" t="s">
        <v>21</v>
      </c>
      <c r="Q56" s="218"/>
      <c r="R56" s="102"/>
      <c r="T56" s="100"/>
      <c r="U56" s="101"/>
      <c r="Z56" s="279"/>
    </row>
    <row r="57" spans="1:26" ht="12.95" customHeight="1" x14ac:dyDescent="0.2">
      <c r="A57" s="102"/>
      <c r="C57" s="261"/>
      <c r="D57" s="245"/>
      <c r="E57" s="178" t="s">
        <v>373</v>
      </c>
      <c r="F57" s="223" t="s">
        <v>374</v>
      </c>
      <c r="G57" s="225">
        <v>1</v>
      </c>
      <c r="H57" s="226">
        <v>8</v>
      </c>
      <c r="I57" s="227">
        <v>5</v>
      </c>
      <c r="J57" s="225"/>
      <c r="K57" s="228">
        <f>TRA_7[[#This Row],[V1]]*TRA_7[[#This Row],[V2]]</f>
        <v>8</v>
      </c>
      <c r="L57" s="229">
        <f>TRA_7[[#This Row],[V1]]*TRA_7[[#This Row],[V2]]*TRA_7[[#This Row],[V3]]</f>
        <v>40</v>
      </c>
      <c r="M57" s="230">
        <f>TRA_7[[#This Row],[V1]]*TRA_7[[#This Row],[V2]]*TRA_7[[#This Row],[V3]]*TRA_7[[#This Row],[V4]]</f>
        <v>0</v>
      </c>
      <c r="N57" s="284"/>
      <c r="O57" s="255">
        <f>TRA_7[[#This Row],['[C1xC2xC3']]]</f>
        <v>40</v>
      </c>
      <c r="P57" s="285" t="s">
        <v>327</v>
      </c>
      <c r="Q57" s="218"/>
      <c r="R57" s="102"/>
      <c r="T57" s="100"/>
      <c r="U57" s="101"/>
      <c r="Z57" s="279"/>
    </row>
    <row r="58" spans="1:26" ht="12.95" customHeight="1" thickBot="1" x14ac:dyDescent="0.25">
      <c r="A58" s="102"/>
      <c r="C58" s="261"/>
      <c r="D58" s="286"/>
      <c r="E58" s="294"/>
      <c r="F58" s="288"/>
      <c r="G58"/>
      <c r="H58"/>
      <c r="I58"/>
      <c r="J58"/>
      <c r="K58"/>
      <c r="L58"/>
      <c r="M58"/>
      <c r="N58"/>
      <c r="O58"/>
      <c r="P58"/>
      <c r="Q58" s="218"/>
      <c r="R58" s="102"/>
      <c r="T58" s="100"/>
      <c r="U58" s="101"/>
      <c r="Z58" s="279"/>
    </row>
    <row r="59" spans="1:26" ht="12.95" customHeight="1" thickBot="1" x14ac:dyDescent="0.25">
      <c r="A59" s="102"/>
      <c r="C59" s="261"/>
      <c r="D59" s="258" t="s">
        <v>375</v>
      </c>
      <c r="E59" s="202"/>
      <c r="F59" s="203" t="s">
        <v>376</v>
      </c>
      <c r="G59" s="203"/>
      <c r="H59" s="203"/>
      <c r="I59" s="203"/>
      <c r="J59" s="203"/>
      <c r="K59" s="203"/>
      <c r="L59" s="203"/>
      <c r="M59" s="204"/>
      <c r="N59" s="203"/>
      <c r="O59" s="203" t="s">
        <v>298</v>
      </c>
      <c r="P59" s="204"/>
      <c r="Q59" s="218"/>
      <c r="R59" s="102"/>
      <c r="T59" s="100"/>
      <c r="U59" s="101"/>
      <c r="Z59" s="279"/>
    </row>
    <row r="60" spans="1:26" ht="12.95" customHeight="1" x14ac:dyDescent="0.2">
      <c r="A60" s="102"/>
      <c r="C60" s="261"/>
      <c r="D60" s="280"/>
      <c r="E60" s="210" t="s">
        <v>299</v>
      </c>
      <c r="F60" s="136" t="s">
        <v>300</v>
      </c>
      <c r="G60" s="137" t="s">
        <v>301</v>
      </c>
      <c r="H60" s="137" t="s">
        <v>302</v>
      </c>
      <c r="I60" s="137" t="s">
        <v>303</v>
      </c>
      <c r="J60" s="138" t="s">
        <v>304</v>
      </c>
      <c r="K60" s="151" t="s">
        <v>305</v>
      </c>
      <c r="L60" s="211" t="s">
        <v>306</v>
      </c>
      <c r="M60" s="141" t="s">
        <v>307</v>
      </c>
      <c r="N60" s="87"/>
      <c r="P60" s="237"/>
      <c r="Q60" s="218"/>
      <c r="R60" s="102"/>
      <c r="T60" s="100"/>
      <c r="U60" s="101"/>
      <c r="Z60" s="279"/>
    </row>
    <row r="61" spans="1:26" ht="12.95" customHeight="1" x14ac:dyDescent="0.2">
      <c r="A61" s="102"/>
      <c r="C61" s="261"/>
      <c r="D61" s="238"/>
      <c r="E61" s="178" t="s">
        <v>377</v>
      </c>
      <c r="F61" s="146" t="s">
        <v>378</v>
      </c>
      <c r="G61" s="147">
        <v>8</v>
      </c>
      <c r="H61" s="148">
        <v>35</v>
      </c>
      <c r="I61" s="149">
        <v>25</v>
      </c>
      <c r="J61" s="150">
        <v>7</v>
      </c>
      <c r="K61" s="151">
        <f>NEOPRENE[[#This Row],[V1]]*NEOPRENE[[#This Row],[V2]]</f>
        <v>280</v>
      </c>
      <c r="L61" s="151">
        <f>NEOPRENE[[#This Row],[V1]]*NEOPRENE[[#This Row],[V2]]*NEOPRENE[[#This Row],[V3]]</f>
        <v>7000</v>
      </c>
      <c r="M61" s="152">
        <f>NEOPRENE[[#This Row],[V1]]*NEOPRENE[[#This Row],[V2]]*NEOPRENE[[#This Row],[V3]]*NEOPRENE[[#This Row],[V4]]</f>
        <v>49000</v>
      </c>
      <c r="N61" s="153"/>
      <c r="O61" s="244">
        <f>NEOPRENE[[#This Row],['[C1xC2xC3xC4']]]/1000</f>
        <v>49</v>
      </c>
      <c r="P61" s="155" t="s">
        <v>97</v>
      </c>
      <c r="Q61" s="218"/>
      <c r="R61" s="102"/>
      <c r="T61" s="100"/>
      <c r="U61" s="101"/>
      <c r="Z61" s="279"/>
    </row>
    <row r="62" spans="1:26" ht="12.95" customHeight="1" x14ac:dyDescent="0.2">
      <c r="A62" s="102"/>
      <c r="C62" s="261"/>
      <c r="D62" s="238"/>
      <c r="E62" s="178" t="s">
        <v>379</v>
      </c>
      <c r="F62" s="146" t="s">
        <v>380</v>
      </c>
      <c r="G62" s="147">
        <v>8</v>
      </c>
      <c r="H62" s="295">
        <v>1</v>
      </c>
      <c r="I62" s="158"/>
      <c r="J62" s="157"/>
      <c r="K62" s="222">
        <f>NEOPRENE[[#This Row],[V1]]*NEOPRENE[[#This Row],[V2]]</f>
        <v>8</v>
      </c>
      <c r="L62" s="151">
        <f>NEOPRENE[[#This Row],[V1]]*NEOPRENE[[#This Row],[V2]]*NEOPRENE[[#This Row],[V3]]</f>
        <v>0</v>
      </c>
      <c r="M62" s="152">
        <f>NEOPRENE[[#This Row],[V1]]*NEOPRENE[[#This Row],[V2]]*NEOPRENE[[#This Row],[V3]]*NEOPRENE[[#This Row],[V4]]</f>
        <v>0</v>
      </c>
      <c r="N62" s="281"/>
      <c r="O62" s="282">
        <f>NEOPRENE[[#This Row],['[C1xC2']]]</f>
        <v>8</v>
      </c>
      <c r="P62" s="263" t="s">
        <v>101</v>
      </c>
      <c r="Q62" s="218"/>
      <c r="R62" s="102"/>
      <c r="T62" s="100"/>
      <c r="U62" s="101"/>
      <c r="Z62" s="279"/>
    </row>
    <row r="63" spans="1:26" ht="12.95" customHeight="1" x14ac:dyDescent="0.2">
      <c r="A63" s="102"/>
      <c r="C63" s="261"/>
      <c r="D63" s="238"/>
      <c r="E63" s="178" t="s">
        <v>381</v>
      </c>
      <c r="F63" s="146" t="s">
        <v>382</v>
      </c>
      <c r="G63" s="157">
        <v>1</v>
      </c>
      <c r="H63" s="216">
        <v>8</v>
      </c>
      <c r="I63" s="158">
        <v>5</v>
      </c>
      <c r="J63" s="159"/>
      <c r="K63" s="151">
        <f>NEOPRENE[[#This Row],[V1]]*NEOPRENE[[#This Row],[V2]]</f>
        <v>8</v>
      </c>
      <c r="L63" s="151">
        <f>NEOPRENE[[#This Row],[V1]]*NEOPRENE[[#This Row],[V2]]*NEOPRENE[[#This Row],[V3]]</f>
        <v>40</v>
      </c>
      <c r="M63" s="152">
        <f>NEOPRENE[[#This Row],[V1]]*NEOPRENE[[#This Row],[V2]]*NEOPRENE[[#This Row],[V3]]*NEOPRENE[[#This Row],[V4]]</f>
        <v>0</v>
      </c>
      <c r="N63" s="283"/>
      <c r="O63" s="282">
        <f>NEOPRENE[[#This Row],['[C1xC2xC3']]]</f>
        <v>40</v>
      </c>
      <c r="P63" s="263" t="s">
        <v>327</v>
      </c>
      <c r="Q63" s="218"/>
      <c r="R63" s="102"/>
      <c r="T63" s="100"/>
      <c r="U63" s="101"/>
      <c r="Z63" s="279"/>
    </row>
    <row r="64" spans="1:26" ht="12.95" customHeight="1" x14ac:dyDescent="0.2">
      <c r="A64" s="102"/>
      <c r="C64" s="261"/>
      <c r="D64" s="245"/>
      <c r="E64" s="178"/>
      <c r="F64" s="223"/>
      <c r="G64" s="225"/>
      <c r="H64" s="226"/>
      <c r="I64" s="227"/>
      <c r="J64" s="225"/>
      <c r="K64" s="228"/>
      <c r="L64" s="229"/>
      <c r="M64" s="230"/>
      <c r="N64" s="284"/>
      <c r="O64" s="255"/>
      <c r="P64" s="285"/>
      <c r="Q64" s="218"/>
      <c r="R64" s="102"/>
      <c r="T64" s="100"/>
      <c r="U64" s="101"/>
      <c r="Z64" s="279"/>
    </row>
    <row r="65" spans="1:26" ht="12.95" customHeight="1" thickBot="1" x14ac:dyDescent="0.25">
      <c r="A65" s="102"/>
      <c r="C65" s="261"/>
      <c r="D65" s="245"/>
      <c r="E65" s="296"/>
      <c r="F65" s="188"/>
      <c r="G65" s="193"/>
      <c r="H65" s="193"/>
      <c r="I65" s="193"/>
      <c r="J65" s="193"/>
      <c r="K65" s="193"/>
      <c r="L65" s="193"/>
      <c r="M65" s="193"/>
      <c r="N65" s="193"/>
      <c r="O65" s="193"/>
      <c r="P65" s="193"/>
      <c r="Q65" s="272"/>
      <c r="R65" s="102"/>
      <c r="T65" s="100"/>
      <c r="U65" s="101"/>
      <c r="Z65" s="279"/>
    </row>
    <row r="66" spans="1:26" ht="12.95" customHeight="1" thickBot="1" x14ac:dyDescent="0.25">
      <c r="A66" s="102"/>
      <c r="C66" s="195"/>
      <c r="D66" s="193"/>
      <c r="E66"/>
      <c r="F66"/>
      <c r="G66"/>
      <c r="H66"/>
      <c r="I66"/>
      <c r="J66"/>
      <c r="K66"/>
      <c r="L66"/>
      <c r="M66"/>
      <c r="N66"/>
      <c r="O66"/>
      <c r="P66"/>
      <c r="R66" s="102"/>
      <c r="Z66" s="279"/>
    </row>
    <row r="67" spans="1:26" ht="12.95" customHeight="1" thickBot="1" x14ac:dyDescent="0.25">
      <c r="A67" s="102"/>
      <c r="B67" s="198"/>
      <c r="C67" s="199" t="s">
        <v>383</v>
      </c>
      <c r="D67" s="274"/>
      <c r="E67" s="297"/>
      <c r="F67" s="298" t="s">
        <v>103</v>
      </c>
      <c r="G67" s="127"/>
      <c r="H67" s="127"/>
      <c r="I67" s="127"/>
      <c r="J67" s="127"/>
      <c r="K67" s="127"/>
      <c r="L67" s="127"/>
      <c r="M67" s="127"/>
      <c r="N67" s="127"/>
      <c r="O67" s="127"/>
      <c r="P67" s="127"/>
      <c r="Q67" s="201"/>
      <c r="R67" s="102"/>
      <c r="Z67" s="279"/>
    </row>
    <row r="68" spans="1:26" ht="12.95" customHeight="1" thickBot="1" x14ac:dyDescent="0.25">
      <c r="A68" s="102"/>
      <c r="C68" s="245"/>
      <c r="D68" s="258" t="s">
        <v>384</v>
      </c>
      <c r="E68" s="233"/>
      <c r="F68" s="299" t="s">
        <v>385</v>
      </c>
      <c r="G68" s="203"/>
      <c r="H68" s="203"/>
      <c r="I68" s="203"/>
      <c r="J68" s="203"/>
      <c r="K68" s="203"/>
      <c r="L68" s="203"/>
      <c r="M68" s="204"/>
      <c r="N68" s="203"/>
      <c r="O68" s="203" t="s">
        <v>298</v>
      </c>
      <c r="P68" s="204"/>
      <c r="Q68" s="218"/>
      <c r="R68" s="102"/>
      <c r="Z68" s="279"/>
    </row>
    <row r="69" spans="1:26" ht="12.95" customHeight="1" x14ac:dyDescent="0.2">
      <c r="A69" s="102"/>
      <c r="C69" s="261"/>
      <c r="D69" s="280"/>
      <c r="E69" s="210" t="s">
        <v>299</v>
      </c>
      <c r="F69" s="136" t="s">
        <v>300</v>
      </c>
      <c r="G69" s="137" t="s">
        <v>301</v>
      </c>
      <c r="H69" s="137" t="s">
        <v>302</v>
      </c>
      <c r="I69" s="137" t="s">
        <v>303</v>
      </c>
      <c r="J69" s="138" t="s">
        <v>304</v>
      </c>
      <c r="K69" s="151" t="s">
        <v>305</v>
      </c>
      <c r="L69" s="211" t="s">
        <v>306</v>
      </c>
      <c r="M69" s="141" t="s">
        <v>307</v>
      </c>
      <c r="N69" s="87"/>
      <c r="P69" s="300"/>
      <c r="Q69" s="218"/>
      <c r="R69" s="102"/>
      <c r="Z69" s="279"/>
    </row>
    <row r="70" spans="1:26" ht="12.95" customHeight="1" x14ac:dyDescent="0.2">
      <c r="A70" s="102"/>
      <c r="C70" s="261"/>
      <c r="D70" s="238"/>
      <c r="E70" s="178" t="s">
        <v>386</v>
      </c>
      <c r="F70" s="146" t="s">
        <v>387</v>
      </c>
      <c r="G70" s="147">
        <v>4</v>
      </c>
      <c r="H70" s="148">
        <v>14.231999999999999</v>
      </c>
      <c r="I70" s="149"/>
      <c r="J70" s="150"/>
      <c r="K70" s="151">
        <f>LP[[#This Row],[V1]]*LP[[#This Row],[V2]]</f>
        <v>56.927999999999997</v>
      </c>
      <c r="L70" s="151">
        <f>LP[[#This Row],[V1]]*LP[[#This Row],[V2]]*LP[[#This Row],[V3]]</f>
        <v>0</v>
      </c>
      <c r="M70" s="152">
        <f>LP[[#This Row],[V1]]*LP[[#This Row],[V2]]*LP[[#This Row],[V3]]*LP[[#This Row],[V4]]</f>
        <v>0</v>
      </c>
      <c r="N70" s="153"/>
      <c r="O70" s="214">
        <f>LP[[#This Row],['[C1xC2']]]</f>
        <v>56.927999999999997</v>
      </c>
      <c r="P70" s="301" t="s">
        <v>53</v>
      </c>
      <c r="Q70" s="218"/>
      <c r="R70" s="102"/>
      <c r="Z70" s="279"/>
    </row>
    <row r="71" spans="1:26" ht="12.95" customHeight="1" thickBot="1" x14ac:dyDescent="0.25">
      <c r="A71" s="102"/>
      <c r="C71" s="261"/>
      <c r="D71" s="238"/>
      <c r="E71" s="178" t="s">
        <v>388</v>
      </c>
      <c r="F71" s="146" t="s">
        <v>389</v>
      </c>
      <c r="G71" s="147">
        <v>4</v>
      </c>
      <c r="H71" s="148">
        <v>3456.5</v>
      </c>
      <c r="I71" s="149"/>
      <c r="J71" s="150"/>
      <c r="K71" s="151">
        <f>LP[[#This Row],[V1]]*LP[[#This Row],[V2]]</f>
        <v>13826</v>
      </c>
      <c r="L71" s="151">
        <f>LP[[#This Row],[V1]]*LP[[#This Row],[V2]]*LP[[#This Row],[V3]]</f>
        <v>0</v>
      </c>
      <c r="M71" s="152">
        <f>LP[[#This Row],[V1]]*LP[[#This Row],[V2]]*LP[[#This Row],[V3]]*LP[[#This Row],[V4]]</f>
        <v>0</v>
      </c>
      <c r="N71" s="281"/>
      <c r="O71" s="282">
        <f>LP[[#This Row],['[C1xC2']]]</f>
        <v>13826</v>
      </c>
      <c r="P71" s="263" t="s">
        <v>75</v>
      </c>
      <c r="Q71" s="218"/>
      <c r="R71" s="102"/>
      <c r="T71" s="250"/>
      <c r="U71" s="251">
        <f>O71/O70</f>
        <v>242.86818437324339</v>
      </c>
      <c r="Z71" s="279"/>
    </row>
    <row r="72" spans="1:26" ht="12.95" customHeight="1" thickBot="1" x14ac:dyDescent="0.25">
      <c r="A72" s="102"/>
      <c r="C72" s="261"/>
      <c r="D72" s="238"/>
      <c r="E72" s="178" t="s">
        <v>390</v>
      </c>
      <c r="F72" s="146" t="s">
        <v>391</v>
      </c>
      <c r="G72" s="147">
        <v>4</v>
      </c>
      <c r="H72" s="216">
        <v>1107.93</v>
      </c>
      <c r="I72" s="158"/>
      <c r="J72" s="159"/>
      <c r="K72" s="151">
        <f>LP[[#This Row],[V1]]*LP[[#This Row],[V2]]</f>
        <v>4431.72</v>
      </c>
      <c r="L72" s="151">
        <f>LP[[#This Row],[V1]]*LP[[#This Row],[V2]]*LP[[#This Row],[V3]]</f>
        <v>0</v>
      </c>
      <c r="M72" s="152">
        <f>LP[[#This Row],[V1]]*LP[[#This Row],[V2]]*LP[[#This Row],[V3]]*LP[[#This Row],[V4]]</f>
        <v>0</v>
      </c>
      <c r="N72" s="283"/>
      <c r="O72" s="282">
        <f>LP[[#This Row],['[C1xC2']]]</f>
        <v>4431.72</v>
      </c>
      <c r="P72" s="263" t="s">
        <v>75</v>
      </c>
      <c r="Q72" s="218"/>
      <c r="R72" s="102"/>
      <c r="T72" s="250"/>
      <c r="U72" s="251">
        <f>O72/O70</f>
        <v>77.847807757166962</v>
      </c>
      <c r="Z72" s="279"/>
    </row>
    <row r="73" spans="1:26" ht="12.95" customHeight="1" x14ac:dyDescent="0.2">
      <c r="A73" s="102"/>
      <c r="C73" s="261"/>
      <c r="D73" s="238"/>
      <c r="E73" s="178" t="s">
        <v>392</v>
      </c>
      <c r="F73" s="146" t="s">
        <v>393</v>
      </c>
      <c r="G73" s="157">
        <v>4</v>
      </c>
      <c r="H73" s="216">
        <v>125.12</v>
      </c>
      <c r="I73" s="158"/>
      <c r="J73" s="159"/>
      <c r="K73" s="151">
        <f>LP[[#This Row],[V1]]*LP[[#This Row],[V2]]</f>
        <v>500.48</v>
      </c>
      <c r="L73" s="151">
        <f>LP[[#This Row],[V1]]*LP[[#This Row],[V2]]*LP[[#This Row],[V3]]</f>
        <v>0</v>
      </c>
      <c r="M73" s="152">
        <f>LP[[#This Row],[V1]]*LP[[#This Row],[V2]]*LP[[#This Row],[V3]]*LP[[#This Row],[V4]]</f>
        <v>0</v>
      </c>
      <c r="N73" s="283"/>
      <c r="O73" s="282">
        <f>LP[[#This Row],['[C1xC2']]]</f>
        <v>500.48</v>
      </c>
      <c r="P73" s="263" t="s">
        <v>21</v>
      </c>
      <c r="Q73" s="218"/>
      <c r="R73" s="102"/>
      <c r="Z73" s="279"/>
    </row>
    <row r="74" spans="1:26" ht="12.95" customHeight="1" x14ac:dyDescent="0.2">
      <c r="A74" s="102"/>
      <c r="C74" s="261"/>
      <c r="D74" s="238"/>
      <c r="E74" s="178" t="s">
        <v>394</v>
      </c>
      <c r="F74" s="146" t="s">
        <v>395</v>
      </c>
      <c r="G74" s="157">
        <v>4</v>
      </c>
      <c r="H74" s="216">
        <v>30</v>
      </c>
      <c r="I74" s="158">
        <v>0.6</v>
      </c>
      <c r="J74" s="159">
        <v>0.25</v>
      </c>
      <c r="K74" s="151">
        <f>LP[[#This Row],[V1]]*LP[[#This Row],[V2]]</f>
        <v>120</v>
      </c>
      <c r="L74" s="151">
        <f>LP[[#This Row],[V1]]*LP[[#This Row],[V2]]*LP[[#This Row],[V3]]</f>
        <v>72</v>
      </c>
      <c r="M74" s="152">
        <f>LP[[#This Row],[V1]]*LP[[#This Row],[V2]]*LP[[#This Row],[V3]]*LP[[#This Row],[V4]]</f>
        <v>18</v>
      </c>
      <c r="N74" s="283"/>
      <c r="O74" s="282">
        <f>LP[[#This Row],['[C1xC2xC3xC4']]]</f>
        <v>18</v>
      </c>
      <c r="P74" s="263" t="s">
        <v>53</v>
      </c>
      <c r="Q74" s="218"/>
      <c r="R74" s="102"/>
      <c r="Z74" s="279"/>
    </row>
    <row r="75" spans="1:26" ht="12.95" customHeight="1" x14ac:dyDescent="0.2">
      <c r="A75" s="102"/>
      <c r="C75" s="261"/>
      <c r="D75" s="238"/>
      <c r="E75" s="178" t="s">
        <v>396</v>
      </c>
      <c r="F75" s="156" t="s">
        <v>397</v>
      </c>
      <c r="G75" s="157">
        <v>4</v>
      </c>
      <c r="H75" s="216">
        <v>6</v>
      </c>
      <c r="I75" s="158"/>
      <c r="J75" s="159"/>
      <c r="K75" s="151">
        <f>LP[[#This Row],[V1]]*LP[[#This Row],[V2]]</f>
        <v>24</v>
      </c>
      <c r="L75" s="151">
        <f>LP[[#This Row],[V1]]*LP[[#This Row],[V2]]*LP[[#This Row],[V3]]</f>
        <v>0</v>
      </c>
      <c r="M75" s="152">
        <f>LP[[#This Row],[V1]]*LP[[#This Row],[V2]]*LP[[#This Row],[V3]]*LP[[#This Row],[V4]]</f>
        <v>0</v>
      </c>
      <c r="N75" s="283"/>
      <c r="O75" s="282">
        <f>LP[[#This Row],['[C1xC2']]]</f>
        <v>24</v>
      </c>
      <c r="P75" s="302" t="s">
        <v>101</v>
      </c>
      <c r="Q75" s="218"/>
      <c r="R75" s="102"/>
      <c r="Z75" s="279"/>
    </row>
    <row r="76" spans="1:26" ht="12.95" customHeight="1" x14ac:dyDescent="0.2">
      <c r="A76" s="102"/>
      <c r="C76" s="261"/>
      <c r="D76" s="238"/>
      <c r="E76" s="178" t="s">
        <v>398</v>
      </c>
      <c r="F76" s="146" t="s">
        <v>399</v>
      </c>
      <c r="G76" s="157">
        <v>4</v>
      </c>
      <c r="H76" s="216">
        <v>66</v>
      </c>
      <c r="I76" s="158"/>
      <c r="J76" s="159"/>
      <c r="K76" s="222">
        <f>LP[[#This Row],[V1]]*LP[[#This Row],[V2]]</f>
        <v>264</v>
      </c>
      <c r="L76" s="151">
        <f>LP[[#This Row],[V1]]*LP[[#This Row],[V2]]*LP[[#This Row],[V3]]</f>
        <v>0</v>
      </c>
      <c r="M76" s="152">
        <f>LP[[#This Row],[V1]]*LP[[#This Row],[V2]]*LP[[#This Row],[V3]]*LP[[#This Row],[V4]]</f>
        <v>0</v>
      </c>
      <c r="N76" s="303"/>
      <c r="O76" s="282">
        <f>LP[[#This Row],['[C1xC2']]]</f>
        <v>264</v>
      </c>
      <c r="P76" s="302" t="s">
        <v>63</v>
      </c>
      <c r="Q76" s="218"/>
      <c r="R76" s="102"/>
      <c r="Z76" s="279"/>
    </row>
    <row r="77" spans="1:26" ht="12.95" customHeight="1" x14ac:dyDescent="0.2">
      <c r="A77" s="102"/>
      <c r="C77" s="261"/>
      <c r="D77" s="238"/>
      <c r="E77" s="178" t="s">
        <v>400</v>
      </c>
      <c r="F77" s="146" t="s">
        <v>401</v>
      </c>
      <c r="G77" s="167">
        <v>1</v>
      </c>
      <c r="H77" s="304">
        <f>H70</f>
        <v>14.231999999999999</v>
      </c>
      <c r="I77" s="305">
        <v>25</v>
      </c>
      <c r="J77" s="306"/>
      <c r="K77" s="171">
        <f>LP[[#This Row],[V1]]*LP[[#This Row],[V2]]</f>
        <v>14.231999999999999</v>
      </c>
      <c r="L77" s="172">
        <f>LP[[#This Row],[V1]]*LP[[#This Row],[V2]]*LP[[#This Row],[V3]]</f>
        <v>355.79999999999995</v>
      </c>
      <c r="M77" s="173">
        <f>LP[[#This Row],[V1]]*LP[[#This Row],[V2]]*LP[[#This Row],[V3]]*LP[[#This Row],[V4]]</f>
        <v>0</v>
      </c>
      <c r="N77" s="303"/>
      <c r="O77" s="282">
        <f>LP[[#This Row],['[C1xC2xC3']]]</f>
        <v>355.79999999999995</v>
      </c>
      <c r="P77" s="302" t="s">
        <v>402</v>
      </c>
      <c r="Q77" s="218"/>
      <c r="R77" s="102"/>
      <c r="Z77" s="279"/>
    </row>
    <row r="78" spans="1:26" ht="12.95" customHeight="1" x14ac:dyDescent="0.2">
      <c r="A78" s="102"/>
      <c r="C78" s="261"/>
      <c r="D78" s="238"/>
      <c r="E78" s="178" t="s">
        <v>400</v>
      </c>
      <c r="F78" s="146" t="s">
        <v>403</v>
      </c>
      <c r="G78" s="157">
        <v>4</v>
      </c>
      <c r="H78" s="157">
        <v>1</v>
      </c>
      <c r="I78" s="158"/>
      <c r="J78" s="159"/>
      <c r="K78" s="222">
        <f>LP[[#This Row],[V1]]*LP[[#This Row],[V2]]</f>
        <v>4</v>
      </c>
      <c r="L78" s="151">
        <f>LP[[#This Row],[V1]]*LP[[#This Row],[V2]]*LP[[#This Row],[V3]]</f>
        <v>0</v>
      </c>
      <c r="M78" s="152">
        <f>LP[[#This Row],[V1]]*LP[[#This Row],[V2]]*LP[[#This Row],[V3]]*LP[[#This Row],[V4]]</f>
        <v>0</v>
      </c>
      <c r="N78" s="303"/>
      <c r="O78" s="282">
        <f>LP[[#This Row],['[C1xC2']]]</f>
        <v>4</v>
      </c>
      <c r="P78" s="302" t="s">
        <v>101</v>
      </c>
      <c r="Q78" s="218"/>
      <c r="R78" s="102"/>
      <c r="Z78" s="279"/>
    </row>
    <row r="79" spans="1:26" ht="12.95" customHeight="1" x14ac:dyDescent="0.2">
      <c r="A79" s="102"/>
      <c r="C79" s="261"/>
      <c r="D79" s="245"/>
      <c r="E79" s="212" t="s">
        <v>404</v>
      </c>
      <c r="F79" s="223" t="s">
        <v>405</v>
      </c>
      <c r="G79" s="220">
        <v>2</v>
      </c>
      <c r="H79" s="221">
        <v>8</v>
      </c>
      <c r="I79" s="307">
        <v>20</v>
      </c>
      <c r="J79" s="220"/>
      <c r="K79" s="222">
        <f>LP[[#This Row],[V1]]*LP[[#This Row],[V2]]</f>
        <v>16</v>
      </c>
      <c r="L79" s="151">
        <f>LP[[#This Row],[V1]]*LP[[#This Row],[V2]]*LP[[#This Row],[V3]]</f>
        <v>320</v>
      </c>
      <c r="M79" s="152">
        <f>LP[[#This Row],[V1]]*LP[[#This Row],[V2]]*LP[[#This Row],[V3]]*LP[[#This Row],[V4]]</f>
        <v>0</v>
      </c>
      <c r="N79" s="284"/>
      <c r="O79" s="255">
        <f>LP[[#This Row],['[C1xC2xC3']]]</f>
        <v>320</v>
      </c>
      <c r="P79" s="231" t="s">
        <v>327</v>
      </c>
      <c r="Q79" s="218"/>
      <c r="R79" s="102"/>
      <c r="U79" s="279"/>
      <c r="Z79" s="279"/>
    </row>
    <row r="80" spans="1:26" customFormat="1" ht="12.95" customHeight="1" thickBot="1" x14ac:dyDescent="0.25">
      <c r="A80" s="308"/>
      <c r="B80" s="309"/>
      <c r="C80" s="310"/>
      <c r="D80" s="311"/>
      <c r="E80" s="310"/>
      <c r="F80" s="310"/>
      <c r="G80" s="310"/>
      <c r="H80" s="310"/>
      <c r="I80" s="310"/>
      <c r="J80" s="310"/>
      <c r="K80" s="310"/>
      <c r="L80" s="310"/>
      <c r="M80" s="310"/>
      <c r="N80" s="310"/>
      <c r="O80" s="310"/>
      <c r="P80" s="310"/>
      <c r="Q80" s="311"/>
      <c r="R80" s="312"/>
    </row>
    <row r="81" spans="1:26" customFormat="1" ht="12.95" customHeight="1" thickTop="1" x14ac:dyDescent="0.2"/>
    <row r="82" spans="1:26" ht="12.95" customHeight="1" thickBot="1" x14ac:dyDescent="0.25">
      <c r="A82"/>
      <c r="B82" s="310"/>
      <c r="C82" s="310"/>
      <c r="D82" s="310"/>
      <c r="E82" s="310"/>
      <c r="F82" s="310"/>
      <c r="G82" s="310"/>
      <c r="H82" s="310"/>
      <c r="I82" s="310"/>
      <c r="J82" s="310"/>
      <c r="K82" s="310"/>
      <c r="L82" s="310"/>
      <c r="M82" s="310"/>
      <c r="N82" s="310"/>
      <c r="O82" s="310"/>
      <c r="P82" s="310"/>
      <c r="Q82" s="310"/>
      <c r="R82" s="310"/>
      <c r="Z82" s="279"/>
    </row>
    <row r="83" spans="1:26" ht="12.95" customHeight="1" thickTop="1" thickBot="1" x14ac:dyDescent="0.25">
      <c r="A83" s="308"/>
      <c r="B83"/>
      <c r="C83"/>
      <c r="D83" s="313"/>
      <c r="E83" s="314"/>
      <c r="F83" s="314"/>
      <c r="G83" s="314"/>
      <c r="H83" s="314"/>
      <c r="I83" s="314"/>
      <c r="J83" s="314"/>
      <c r="K83" s="314"/>
      <c r="L83" s="314"/>
      <c r="M83" s="314"/>
      <c r="N83" s="314"/>
      <c r="O83" s="314"/>
      <c r="P83" s="314"/>
      <c r="Q83" s="315"/>
      <c r="R83" s="316"/>
      <c r="Z83" s="279"/>
    </row>
    <row r="84" spans="1:26" ht="12.95" customHeight="1" thickBot="1" x14ac:dyDescent="0.25">
      <c r="A84" s="308"/>
      <c r="B84"/>
      <c r="C84"/>
      <c r="D84" s="258" t="s">
        <v>406</v>
      </c>
      <c r="E84" s="233"/>
      <c r="F84" s="299" t="s">
        <v>407</v>
      </c>
      <c r="G84" s="299"/>
      <c r="H84" s="299"/>
      <c r="I84" s="299"/>
      <c r="J84" s="299"/>
      <c r="K84" s="299"/>
      <c r="L84" s="299"/>
      <c r="M84" s="317"/>
      <c r="N84" s="299"/>
      <c r="O84" s="299" t="s">
        <v>298</v>
      </c>
      <c r="P84" s="317"/>
      <c r="Q84" s="218"/>
      <c r="R84" s="308"/>
      <c r="Z84" s="279"/>
    </row>
    <row r="85" spans="1:26" ht="12.95" customHeight="1" x14ac:dyDescent="0.2">
      <c r="A85" s="308"/>
      <c r="B85"/>
      <c r="C85"/>
      <c r="D85" s="280"/>
      <c r="E85" s="210" t="s">
        <v>299</v>
      </c>
      <c r="F85" s="136" t="s">
        <v>300</v>
      </c>
      <c r="G85" s="137" t="s">
        <v>301</v>
      </c>
      <c r="H85" s="137" t="s">
        <v>302</v>
      </c>
      <c r="I85" s="137" t="s">
        <v>303</v>
      </c>
      <c r="J85" s="138" t="s">
        <v>304</v>
      </c>
      <c r="K85" s="151" t="s">
        <v>305</v>
      </c>
      <c r="L85" s="211" t="s">
        <v>306</v>
      </c>
      <c r="M85" s="141" t="s">
        <v>307</v>
      </c>
      <c r="N85" s="87"/>
      <c r="P85" s="300"/>
      <c r="Q85" s="218"/>
      <c r="R85" s="308"/>
      <c r="Z85" s="279"/>
    </row>
    <row r="86" spans="1:26" ht="12.95" customHeight="1" x14ac:dyDescent="0.2">
      <c r="A86" s="308"/>
      <c r="B86"/>
      <c r="C86"/>
      <c r="D86" s="238"/>
      <c r="E86" s="178" t="s">
        <v>408</v>
      </c>
      <c r="F86" s="146" t="s">
        <v>409</v>
      </c>
      <c r="G86" s="147">
        <v>2</v>
      </c>
      <c r="H86" s="148">
        <v>4.1356000000000002</v>
      </c>
      <c r="I86" s="149">
        <v>0.3</v>
      </c>
      <c r="J86" s="150"/>
      <c r="K86" s="151">
        <f>TRA_16[[#This Row],[V1]]*TRA_16[[#This Row],[V2]]</f>
        <v>8.2712000000000003</v>
      </c>
      <c r="L86" s="151">
        <f>TRA_16[[#This Row],[V1]]*TRA_16[[#This Row],[V2]]*TRA_16[[#This Row],[V3]]</f>
        <v>2.48136</v>
      </c>
      <c r="M86" s="152">
        <f>TRA_16[[#This Row],[V1]]*TRA_16[[#This Row],[V2]]*TRA_16[[#This Row],[V3]]*TRA_16[[#This Row],[V4]]</f>
        <v>0</v>
      </c>
      <c r="N86" s="153"/>
      <c r="O86" s="214">
        <f>TRA_16[[#This Row],['[C1xC2xC3']]]</f>
        <v>2.48136</v>
      </c>
      <c r="P86" s="301" t="s">
        <v>53</v>
      </c>
      <c r="Q86" s="218"/>
      <c r="R86" s="308"/>
      <c r="Z86" s="279"/>
    </row>
    <row r="87" spans="1:26" ht="12.95" customHeight="1" thickBot="1" x14ac:dyDescent="0.25">
      <c r="A87" s="308"/>
      <c r="B87"/>
      <c r="C87"/>
      <c r="D87" s="238"/>
      <c r="E87" s="178" t="s">
        <v>410</v>
      </c>
      <c r="F87" s="146" t="s">
        <v>411</v>
      </c>
      <c r="G87" s="147">
        <v>2</v>
      </c>
      <c r="H87" s="148">
        <v>210.4</v>
      </c>
      <c r="I87" s="158"/>
      <c r="J87" s="157"/>
      <c r="K87" s="222">
        <f>TRA_16[[#This Row],[V1]]*TRA_16[[#This Row],[V2]]</f>
        <v>420.8</v>
      </c>
      <c r="L87" s="151">
        <f>TRA_16[[#This Row],[V1]]*TRA_16[[#This Row],[V2]]*TRA_16[[#This Row],[V3]]</f>
        <v>0</v>
      </c>
      <c r="M87" s="152">
        <f>TRA_16[[#This Row],[V1]]*TRA_16[[#This Row],[V2]]*TRA_16[[#This Row],[V3]]*TRA_16[[#This Row],[V4]]</f>
        <v>0</v>
      </c>
      <c r="N87" s="281"/>
      <c r="O87" s="282">
        <f>TRA_16[[#This Row],['[C1xC2']]]</f>
        <v>420.8</v>
      </c>
      <c r="P87" s="263" t="s">
        <v>75</v>
      </c>
      <c r="Q87" s="218"/>
      <c r="R87" s="308"/>
      <c r="T87" s="250"/>
      <c r="U87" s="251">
        <f>O87/O86</f>
        <v>169.58442144630365</v>
      </c>
      <c r="Z87" s="279"/>
    </row>
    <row r="88" spans="1:26" ht="12.95" customHeight="1" x14ac:dyDescent="0.2">
      <c r="A88" s="308"/>
      <c r="B88"/>
      <c r="C88"/>
      <c r="D88" s="238"/>
      <c r="E88" s="178" t="s">
        <v>412</v>
      </c>
      <c r="F88" s="146" t="s">
        <v>413</v>
      </c>
      <c r="G88" s="147">
        <v>2</v>
      </c>
      <c r="H88" s="216">
        <v>9.3520000000000003</v>
      </c>
      <c r="I88" s="158"/>
      <c r="J88" s="159"/>
      <c r="K88" s="151">
        <f>TRA_16[[#This Row],[V1]]*TRA_16[[#This Row],[V2]]</f>
        <v>18.704000000000001</v>
      </c>
      <c r="L88" s="151">
        <f>TRA_16[[#This Row],[V1]]*TRA_16[[#This Row],[V2]]*TRA_16[[#This Row],[V3]]</f>
        <v>0</v>
      </c>
      <c r="M88" s="152">
        <f>TRA_16[[#This Row],[V1]]*TRA_16[[#This Row],[V2]]*TRA_16[[#This Row],[V3]]*TRA_16[[#This Row],[V4]]</f>
        <v>0</v>
      </c>
      <c r="N88" s="283"/>
      <c r="O88" s="282">
        <f>TRA_16[[#This Row],['[C1xC2']]]</f>
        <v>18.704000000000001</v>
      </c>
      <c r="P88" s="263" t="s">
        <v>21</v>
      </c>
      <c r="Q88" s="218"/>
      <c r="R88" s="308"/>
      <c r="Z88" s="279"/>
    </row>
    <row r="89" spans="1:26" ht="12.95" customHeight="1" x14ac:dyDescent="0.2">
      <c r="A89" s="308"/>
      <c r="B89"/>
      <c r="C89"/>
      <c r="D89" s="245"/>
      <c r="E89" s="178" t="s">
        <v>414</v>
      </c>
      <c r="F89" s="223" t="s">
        <v>415</v>
      </c>
      <c r="G89" s="225">
        <v>1</v>
      </c>
      <c r="H89" s="226">
        <v>8</v>
      </c>
      <c r="I89" s="227">
        <v>5</v>
      </c>
      <c r="J89" s="225"/>
      <c r="K89" s="228">
        <f>TRA_16[[#This Row],[V1]]*TRA_16[[#This Row],[V2]]</f>
        <v>8</v>
      </c>
      <c r="L89" s="229">
        <f>TRA_16[[#This Row],[V1]]*TRA_16[[#This Row],[V2]]*TRA_16[[#This Row],[V3]]</f>
        <v>40</v>
      </c>
      <c r="M89" s="230">
        <f>TRA_16[[#This Row],[V1]]*TRA_16[[#This Row],[V2]]*TRA_16[[#This Row],[V3]]*TRA_16[[#This Row],[V4]]</f>
        <v>0</v>
      </c>
      <c r="N89" s="284"/>
      <c r="O89" s="255">
        <f>TRA_16[[#This Row],['[C1xC2xC3']]]</f>
        <v>40</v>
      </c>
      <c r="P89" s="231" t="s">
        <v>327</v>
      </c>
      <c r="Q89" s="218"/>
      <c r="R89" s="308"/>
      <c r="Z89" s="279"/>
    </row>
    <row r="90" spans="1:26" ht="12.95" customHeight="1" thickBot="1" x14ac:dyDescent="0.25">
      <c r="A90" s="308"/>
      <c r="B90"/>
      <c r="C90"/>
      <c r="D90" s="286"/>
      <c r="E90" s="318"/>
      <c r="F90" s="319"/>
      <c r="G90" s="320"/>
      <c r="H90" s="320"/>
      <c r="I90" s="320"/>
      <c r="J90" s="320"/>
      <c r="K90"/>
      <c r="L90"/>
      <c r="M90"/>
      <c r="N90"/>
      <c r="O90"/>
      <c r="P90"/>
      <c r="Q90" s="218"/>
      <c r="R90" s="308"/>
      <c r="Z90" s="279"/>
    </row>
    <row r="91" spans="1:26" ht="12.95" customHeight="1" thickBot="1" x14ac:dyDescent="0.25">
      <c r="A91" s="308"/>
      <c r="B91"/>
      <c r="C91"/>
      <c r="D91" s="258" t="s">
        <v>416</v>
      </c>
      <c r="E91" s="233"/>
      <c r="F91" s="299" t="s">
        <v>417</v>
      </c>
      <c r="G91" s="203"/>
      <c r="H91" s="203"/>
      <c r="I91" s="203"/>
      <c r="J91" s="203"/>
      <c r="K91" s="203"/>
      <c r="L91" s="203"/>
      <c r="M91" s="204"/>
      <c r="N91" s="203"/>
      <c r="O91" s="203" t="s">
        <v>298</v>
      </c>
      <c r="P91" s="204"/>
      <c r="Q91" s="218"/>
      <c r="R91" s="308"/>
      <c r="Z91" s="279"/>
    </row>
    <row r="92" spans="1:26" ht="12.95" customHeight="1" x14ac:dyDescent="0.2">
      <c r="A92" s="308"/>
      <c r="B92"/>
      <c r="C92"/>
      <c r="D92" s="280"/>
      <c r="E92" s="210" t="s">
        <v>299</v>
      </c>
      <c r="F92" s="136" t="s">
        <v>300</v>
      </c>
      <c r="G92" s="137" t="s">
        <v>301</v>
      </c>
      <c r="H92" s="137" t="s">
        <v>302</v>
      </c>
      <c r="I92" s="137" t="s">
        <v>303</v>
      </c>
      <c r="J92" s="138" t="s">
        <v>304</v>
      </c>
      <c r="K92" s="151" t="s">
        <v>305</v>
      </c>
      <c r="L92" s="211" t="s">
        <v>306</v>
      </c>
      <c r="M92" s="141" t="s">
        <v>307</v>
      </c>
      <c r="N92" s="87"/>
      <c r="P92" s="300"/>
      <c r="Q92" s="218"/>
      <c r="R92" s="308"/>
      <c r="Z92" s="279"/>
    </row>
    <row r="93" spans="1:26" ht="12.95" customHeight="1" x14ac:dyDescent="0.2">
      <c r="A93" s="308"/>
      <c r="B93"/>
      <c r="C93"/>
      <c r="D93" s="238"/>
      <c r="E93" s="178" t="s">
        <v>418</v>
      </c>
      <c r="F93" s="146" t="s">
        <v>419</v>
      </c>
      <c r="G93" s="147">
        <v>180</v>
      </c>
      <c r="H93" s="148">
        <v>7.0000000000000007E-2</v>
      </c>
      <c r="I93" s="149">
        <v>0.5</v>
      </c>
      <c r="J93" s="150">
        <v>1.3</v>
      </c>
      <c r="K93" s="151">
        <f>PRE_L[[#This Row],[V1]]*PRE_L[[#This Row],[V2]]</f>
        <v>12.600000000000001</v>
      </c>
      <c r="L93" s="151">
        <f>PRE_L[[#This Row],[V1]]*PRE_L[[#This Row],[V2]]*PRE_L[[#This Row],[V3]]</f>
        <v>6.3000000000000007</v>
      </c>
      <c r="M93" s="152">
        <f>PRE_L[[#This Row],[V1]]*PRE_L[[#This Row],[V2]]*PRE_L[[#This Row],[V3]]*PRE_L[[#This Row],[V4]]</f>
        <v>8.1900000000000013</v>
      </c>
      <c r="N93" s="153"/>
      <c r="O93" s="214">
        <f>PRE_L[[#This Row],['[C1xC2xC3xC4']]]</f>
        <v>8.1900000000000013</v>
      </c>
      <c r="P93" s="301" t="s">
        <v>53</v>
      </c>
      <c r="Q93" s="218"/>
      <c r="R93" s="308"/>
      <c r="Z93" s="279"/>
    </row>
    <row r="94" spans="1:26" ht="12.95" customHeight="1" thickBot="1" x14ac:dyDescent="0.25">
      <c r="A94" s="308"/>
      <c r="B94"/>
      <c r="C94"/>
      <c r="D94" s="238"/>
      <c r="E94" s="178" t="s">
        <v>420</v>
      </c>
      <c r="F94" s="146" t="s">
        <v>421</v>
      </c>
      <c r="G94" s="220">
        <v>1</v>
      </c>
      <c r="H94" s="221">
        <f>1993.4+375.8</f>
        <v>2369.2000000000003</v>
      </c>
      <c r="I94" s="158"/>
      <c r="J94" s="157"/>
      <c r="K94" s="222">
        <f>PRE_L[[#This Row],[V1]]*PRE_L[[#This Row],[V2]]</f>
        <v>2369.2000000000003</v>
      </c>
      <c r="L94" s="151">
        <f>PRE_L[[#This Row],[V1]]*PRE_L[[#This Row],[V2]]*PRE_L[[#This Row],[V3]]</f>
        <v>0</v>
      </c>
      <c r="M94" s="152">
        <f>PRE_L[[#This Row],[V1]]*PRE_L[[#This Row],[V2]]*PRE_L[[#This Row],[V3]]*PRE_L[[#This Row],[V4]]</f>
        <v>0</v>
      </c>
      <c r="N94" s="281"/>
      <c r="O94" s="282">
        <f>PRE_L[[#This Row],['[C1xC2']]]</f>
        <v>2369.2000000000003</v>
      </c>
      <c r="P94" s="246" t="s">
        <v>75</v>
      </c>
      <c r="Q94" s="218"/>
      <c r="R94" s="308"/>
      <c r="T94" s="250"/>
      <c r="U94" s="251">
        <f>O94/O93</f>
        <v>289.27960927960925</v>
      </c>
      <c r="Z94" s="279"/>
    </row>
    <row r="95" spans="1:26" ht="12.95" customHeight="1" x14ac:dyDescent="0.2">
      <c r="A95" s="308"/>
      <c r="B95"/>
      <c r="C95"/>
      <c r="D95" s="238"/>
      <c r="E95" s="178" t="s">
        <v>422</v>
      </c>
      <c r="F95" s="146" t="s">
        <v>423</v>
      </c>
      <c r="G95" s="147">
        <v>180</v>
      </c>
      <c r="H95" s="240">
        <v>0.90200000000000002</v>
      </c>
      <c r="I95" s="149"/>
      <c r="J95" s="150"/>
      <c r="K95" s="151">
        <f>PRE_L[[#This Row],[V1]]*PRE_L[[#This Row],[V2]]</f>
        <v>162.36000000000001</v>
      </c>
      <c r="L95" s="151">
        <f>PRE_L[[#This Row],[V1]]*PRE_L[[#This Row],[V2]]*PRE_L[[#This Row],[V3]]</f>
        <v>0</v>
      </c>
      <c r="M95" s="152">
        <f>PRE_L[[#This Row],[V1]]*PRE_L[[#This Row],[V2]]*PRE_L[[#This Row],[V3]]*PRE_L[[#This Row],[V4]]</f>
        <v>0</v>
      </c>
      <c r="N95" s="283"/>
      <c r="O95" s="282">
        <f>PRE_L[[#This Row],['[C1xC2']]]</f>
        <v>162.36000000000001</v>
      </c>
      <c r="P95" s="263" t="s">
        <v>21</v>
      </c>
      <c r="Q95" s="218"/>
      <c r="R95" s="308"/>
      <c r="Z95" s="279"/>
    </row>
    <row r="96" spans="1:26" ht="12.95" customHeight="1" x14ac:dyDescent="0.2">
      <c r="A96" s="308"/>
      <c r="B96"/>
      <c r="C96"/>
      <c r="D96" s="238"/>
      <c r="E96" s="178" t="s">
        <v>424</v>
      </c>
      <c r="F96" s="146" t="s">
        <v>425</v>
      </c>
      <c r="G96" s="147">
        <v>180</v>
      </c>
      <c r="H96" s="295">
        <v>1</v>
      </c>
      <c r="I96" s="149"/>
      <c r="J96" s="150"/>
      <c r="K96" s="222">
        <f>PRE_L[[#This Row],[V1]]*PRE_L[[#This Row],[V2]]</f>
        <v>180</v>
      </c>
      <c r="L96" s="151">
        <f>PRE_L[[#This Row],[V1]]*PRE_L[[#This Row],[V2]]*PRE_L[[#This Row],[V3]]</f>
        <v>0</v>
      </c>
      <c r="M96" s="152">
        <f>PRE_L[[#This Row],[V1]]*PRE_L[[#This Row],[V2]]*PRE_L[[#This Row],[V3]]*PRE_L[[#This Row],[V4]]</f>
        <v>0</v>
      </c>
      <c r="N96" s="303"/>
      <c r="O96" s="282">
        <f>PRE_L[[#This Row],['[C1xC2']]]</f>
        <v>180</v>
      </c>
      <c r="P96" s="263" t="s">
        <v>139</v>
      </c>
      <c r="Q96" s="218"/>
      <c r="R96" s="308"/>
      <c r="Z96" s="279"/>
    </row>
    <row r="97" spans="1:26" ht="12.95" customHeight="1" x14ac:dyDescent="0.2">
      <c r="A97" s="308"/>
      <c r="B97"/>
      <c r="C97"/>
      <c r="D97" s="245"/>
      <c r="E97" s="178" t="s">
        <v>426</v>
      </c>
      <c r="F97" s="223" t="s">
        <v>427</v>
      </c>
      <c r="G97" s="225">
        <v>1</v>
      </c>
      <c r="H97" s="226">
        <v>8</v>
      </c>
      <c r="I97" s="321">
        <v>5</v>
      </c>
      <c r="J97" s="225"/>
      <c r="K97" s="228">
        <f>PRE_L[[#This Row],[V1]]*PRE_L[[#This Row],[V2]]</f>
        <v>8</v>
      </c>
      <c r="L97" s="229">
        <f>PRE_L[[#This Row],[V1]]*PRE_L[[#This Row],[V2]]*PRE_L[[#This Row],[V3]]</f>
        <v>40</v>
      </c>
      <c r="M97" s="230">
        <f>PRE_L[[#This Row],[V1]]*PRE_L[[#This Row],[V2]]*PRE_L[[#This Row],[V3]]*PRE_L[[#This Row],[V4]]</f>
        <v>0</v>
      </c>
      <c r="N97" s="284"/>
      <c r="O97" s="255">
        <f>PRE_L[[#This Row],['[C1xC2xC3']]]</f>
        <v>40</v>
      </c>
      <c r="P97" s="231" t="s">
        <v>327</v>
      </c>
      <c r="Q97" s="218"/>
      <c r="R97" s="308"/>
      <c r="Z97" s="279"/>
    </row>
    <row r="98" spans="1:26" ht="12.95" customHeight="1" thickBot="1" x14ac:dyDescent="0.25">
      <c r="A98" s="102"/>
      <c r="C98" s="261"/>
      <c r="D98" s="286"/>
      <c r="E98" s="318"/>
      <c r="F98" s="319"/>
      <c r="G98" s="322"/>
      <c r="H98" s="320"/>
      <c r="I98" s="320"/>
      <c r="J98" s="320"/>
      <c r="K98"/>
      <c r="L98"/>
      <c r="M98"/>
      <c r="N98"/>
      <c r="O98"/>
      <c r="P98"/>
      <c r="Q98" s="218"/>
      <c r="R98" s="102"/>
      <c r="Z98" s="279"/>
    </row>
    <row r="99" spans="1:26" ht="12.95" customHeight="1" thickBot="1" x14ac:dyDescent="0.25">
      <c r="A99" s="102"/>
      <c r="C99" s="261"/>
      <c r="D99" s="258" t="s">
        <v>428</v>
      </c>
      <c r="E99" s="233"/>
      <c r="F99" s="299" t="s">
        <v>429</v>
      </c>
      <c r="G99" s="299"/>
      <c r="H99" s="203"/>
      <c r="I99" s="203"/>
      <c r="J99" s="203"/>
      <c r="K99" s="203"/>
      <c r="L99" s="203"/>
      <c r="M99" s="204"/>
      <c r="N99" s="203"/>
      <c r="O99" s="203" t="s">
        <v>298</v>
      </c>
      <c r="P99" s="204"/>
      <c r="Q99" s="218"/>
      <c r="R99" s="102"/>
      <c r="Z99" s="279"/>
    </row>
    <row r="100" spans="1:26" ht="12.95" customHeight="1" x14ac:dyDescent="0.2">
      <c r="A100" s="102"/>
      <c r="C100" s="261"/>
      <c r="D100" s="280"/>
      <c r="E100" s="210" t="s">
        <v>299</v>
      </c>
      <c r="F100" s="136" t="s">
        <v>300</v>
      </c>
      <c r="G100" s="137" t="s">
        <v>301</v>
      </c>
      <c r="H100" s="137" t="s">
        <v>302</v>
      </c>
      <c r="I100" s="137" t="s">
        <v>303</v>
      </c>
      <c r="J100" s="138" t="s">
        <v>304</v>
      </c>
      <c r="K100" s="151" t="s">
        <v>305</v>
      </c>
      <c r="L100" s="211" t="s">
        <v>306</v>
      </c>
      <c r="M100" s="141" t="s">
        <v>307</v>
      </c>
      <c r="N100" s="87"/>
      <c r="P100" s="300"/>
      <c r="Q100" s="218"/>
      <c r="R100" s="102"/>
      <c r="Z100" s="279"/>
    </row>
    <row r="101" spans="1:26" ht="12.95" customHeight="1" x14ac:dyDescent="0.2">
      <c r="A101" s="102"/>
      <c r="C101" s="261"/>
      <c r="D101" s="238"/>
      <c r="E101" s="178" t="s">
        <v>430</v>
      </c>
      <c r="F101" s="146" t="s">
        <v>431</v>
      </c>
      <c r="G101" s="147">
        <v>1</v>
      </c>
      <c r="H101" s="148">
        <v>30</v>
      </c>
      <c r="I101" s="149">
        <v>6</v>
      </c>
      <c r="J101" s="150">
        <v>0.25</v>
      </c>
      <c r="K101" s="151">
        <f>TRA_1618[[#This Row],[V1]]*TRA_1618[[#This Row],[V2]]</f>
        <v>30</v>
      </c>
      <c r="L101" s="151">
        <f>TRA_1618[[#This Row],[V1]]*TRA_1618[[#This Row],[V2]]*TRA_1618[[#This Row],[V3]]</f>
        <v>180</v>
      </c>
      <c r="M101" s="152">
        <f>TRA_1618[[#This Row],[V1]]*TRA_1618[[#This Row],[V2]]*TRA_1618[[#This Row],[V3]]*TRA_1618[[#This Row],[V4]]</f>
        <v>45</v>
      </c>
      <c r="N101" s="153"/>
      <c r="O101" s="214">
        <f>TRA_1618[[#This Row],['[C1xC2xC3xC4']]]</f>
        <v>45</v>
      </c>
      <c r="P101" s="301" t="s">
        <v>53</v>
      </c>
      <c r="Q101" s="218"/>
      <c r="R101" s="102"/>
      <c r="Z101" s="279"/>
    </row>
    <row r="102" spans="1:26" ht="12.95" customHeight="1" thickBot="1" x14ac:dyDescent="0.25">
      <c r="A102" s="102"/>
      <c r="C102" s="261"/>
      <c r="D102" s="238"/>
      <c r="E102" s="178" t="s">
        <v>432</v>
      </c>
      <c r="F102" s="146" t="s">
        <v>433</v>
      </c>
      <c r="G102" s="220">
        <v>1</v>
      </c>
      <c r="H102" s="221">
        <v>4759.5</v>
      </c>
      <c r="I102" s="158"/>
      <c r="J102" s="157"/>
      <c r="K102" s="222">
        <f>TRA_1618[[#This Row],[V1]]*TRA_1618[[#This Row],[V2]]</f>
        <v>4759.5</v>
      </c>
      <c r="L102" s="151">
        <f>TRA_1618[[#This Row],[V1]]*TRA_1618[[#This Row],[V2]]*TRA_1618[[#This Row],[V3]]</f>
        <v>0</v>
      </c>
      <c r="M102" s="152">
        <f>TRA_1618[[#This Row],[V1]]*TRA_1618[[#This Row],[V2]]*TRA_1618[[#This Row],[V3]]*TRA_1618[[#This Row],[V4]]</f>
        <v>0</v>
      </c>
      <c r="N102" s="281"/>
      <c r="O102" s="282">
        <f>TRA_1618[[#This Row],['[C1xC2']]]</f>
        <v>4759.5</v>
      </c>
      <c r="P102" s="263" t="s">
        <v>75</v>
      </c>
      <c r="Q102" s="218"/>
      <c r="R102" s="102"/>
      <c r="T102" s="250"/>
      <c r="U102" s="251">
        <f>O102/O101</f>
        <v>105.76666666666667</v>
      </c>
      <c r="Z102" s="279"/>
    </row>
    <row r="103" spans="1:26" ht="12.95" customHeight="1" x14ac:dyDescent="0.2">
      <c r="A103" s="102"/>
      <c r="C103" s="261"/>
      <c r="D103" s="238"/>
      <c r="E103" s="178" t="s">
        <v>434</v>
      </c>
      <c r="F103" s="146" t="s">
        <v>435</v>
      </c>
      <c r="G103" s="147">
        <v>1</v>
      </c>
      <c r="H103" s="148">
        <v>228.5</v>
      </c>
      <c r="I103" s="149"/>
      <c r="J103" s="150"/>
      <c r="K103" s="151">
        <f>TRA_1618[[#This Row],[V1]]*TRA_1618[[#This Row],[V2]]</f>
        <v>228.5</v>
      </c>
      <c r="L103" s="151">
        <f>TRA_1618[[#This Row],[V1]]*TRA_1618[[#This Row],[V2]]*TRA_1618[[#This Row],[V3]]</f>
        <v>0</v>
      </c>
      <c r="M103" s="152">
        <f>TRA_1618[[#This Row],[V1]]*TRA_1618[[#This Row],[V2]]*TRA_1618[[#This Row],[V3]]*TRA_1618[[#This Row],[V4]]</f>
        <v>0</v>
      </c>
      <c r="N103" s="283"/>
      <c r="O103" s="282">
        <f>TRA_1618[[#This Row],['[C1xC2']]]</f>
        <v>228.5</v>
      </c>
      <c r="P103" s="263" t="s">
        <v>21</v>
      </c>
      <c r="Q103" s="218"/>
      <c r="R103" s="102"/>
      <c r="Z103" s="279"/>
    </row>
    <row r="104" spans="1:26" ht="12.95" customHeight="1" x14ac:dyDescent="0.2">
      <c r="A104" s="102"/>
      <c r="C104" s="261"/>
      <c r="D104" s="245"/>
      <c r="E104" s="178" t="s">
        <v>436</v>
      </c>
      <c r="F104" s="223" t="s">
        <v>437</v>
      </c>
      <c r="G104" s="225">
        <v>1</v>
      </c>
      <c r="H104" s="226">
        <v>8</v>
      </c>
      <c r="I104" s="227">
        <v>5</v>
      </c>
      <c r="J104" s="225"/>
      <c r="K104" s="228">
        <f>TRA_1618[[#This Row],[V1]]*TRA_1618[[#This Row],[V2]]</f>
        <v>8</v>
      </c>
      <c r="L104" s="229">
        <f>TRA_1618[[#This Row],[V1]]*TRA_1618[[#This Row],[V2]]*TRA_1618[[#This Row],[V3]]</f>
        <v>40</v>
      </c>
      <c r="M104" s="230">
        <f>TRA_1618[[#This Row],[V1]]*TRA_1618[[#This Row],[V2]]*TRA_1618[[#This Row],[V3]]*TRA_1618[[#This Row],[V4]]</f>
        <v>0</v>
      </c>
      <c r="N104" s="284"/>
      <c r="O104" s="255">
        <f>TRA_1618[[#This Row],['[C1xC2xC3']]]</f>
        <v>40</v>
      </c>
      <c r="P104" s="231" t="s">
        <v>327</v>
      </c>
      <c r="Q104" s="218"/>
      <c r="R104" s="102"/>
      <c r="Z104" s="279"/>
    </row>
    <row r="105" spans="1:26" ht="12.95" customHeight="1" thickBot="1" x14ac:dyDescent="0.25">
      <c r="A105" s="102"/>
      <c r="C105" s="261"/>
      <c r="D105" s="286"/>
      <c r="E105" s="323"/>
      <c r="F105" s="288"/>
      <c r="G105" s="289"/>
      <c r="H105" s="290"/>
      <c r="I105" s="291"/>
      <c r="J105" s="289"/>
      <c r="K105" s="151"/>
      <c r="L105" s="151"/>
      <c r="M105" s="151"/>
      <c r="N105" s="292"/>
      <c r="O105" s="260"/>
      <c r="P105" s="293"/>
      <c r="Q105" s="218"/>
      <c r="R105" s="102"/>
      <c r="Z105" s="279"/>
    </row>
    <row r="106" spans="1:26" ht="12.95" customHeight="1" thickBot="1" x14ac:dyDescent="0.25">
      <c r="A106" s="102"/>
      <c r="C106" s="261"/>
      <c r="D106" s="258" t="s">
        <v>438</v>
      </c>
      <c r="E106" s="202"/>
      <c r="F106" s="203" t="s">
        <v>439</v>
      </c>
      <c r="G106" s="203"/>
      <c r="H106" s="203"/>
      <c r="I106" s="203"/>
      <c r="J106" s="203"/>
      <c r="K106" s="203"/>
      <c r="L106" s="203"/>
      <c r="M106" s="204"/>
      <c r="N106" s="203"/>
      <c r="O106" s="203" t="s">
        <v>298</v>
      </c>
      <c r="P106" s="204"/>
      <c r="Q106" s="218"/>
      <c r="R106" s="102"/>
      <c r="Z106" s="279"/>
    </row>
    <row r="107" spans="1:26" ht="12.95" customHeight="1" x14ac:dyDescent="0.2">
      <c r="A107" s="102"/>
      <c r="C107" s="261"/>
      <c r="D107" s="280"/>
      <c r="E107" s="210" t="s">
        <v>299</v>
      </c>
      <c r="F107" s="136" t="s">
        <v>300</v>
      </c>
      <c r="G107" s="137" t="s">
        <v>301</v>
      </c>
      <c r="H107" s="137" t="s">
        <v>302</v>
      </c>
      <c r="I107" s="137" t="s">
        <v>303</v>
      </c>
      <c r="J107" s="138" t="s">
        <v>304</v>
      </c>
      <c r="K107" s="151" t="s">
        <v>305</v>
      </c>
      <c r="L107" s="211" t="s">
        <v>306</v>
      </c>
      <c r="M107" s="141" t="s">
        <v>307</v>
      </c>
      <c r="N107" s="87"/>
      <c r="P107" s="300"/>
      <c r="Q107" s="218"/>
      <c r="R107" s="102"/>
      <c r="Z107" s="279"/>
    </row>
    <row r="108" spans="1:26" ht="12.95" customHeight="1" x14ac:dyDescent="0.2">
      <c r="A108" s="102"/>
      <c r="C108" s="261"/>
      <c r="D108" s="238"/>
      <c r="E108" s="178" t="s">
        <v>440</v>
      </c>
      <c r="F108" s="146" t="s">
        <v>441</v>
      </c>
      <c r="G108" s="147">
        <v>2</v>
      </c>
      <c r="H108" s="148">
        <v>4</v>
      </c>
      <c r="I108" s="149">
        <v>6.1</v>
      </c>
      <c r="J108" s="150">
        <v>0.25</v>
      </c>
      <c r="K108" s="151">
        <f>TRA_161811[[#This Row],[V1]]*TRA_161811[[#This Row],[V2]]</f>
        <v>8</v>
      </c>
      <c r="L108" s="151">
        <f>TRA_161811[[#This Row],[V1]]*TRA_161811[[#This Row],[V2]]*TRA_161811[[#This Row],[V3]]</f>
        <v>48.8</v>
      </c>
      <c r="M108" s="152">
        <f>TRA_161811[[#This Row],[V1]]*TRA_161811[[#This Row],[V2]]*TRA_161811[[#This Row],[V3]]*TRA_161811[[#This Row],[V4]]</f>
        <v>12.2</v>
      </c>
      <c r="N108" s="153"/>
      <c r="O108" s="214">
        <f>TRA_161811[[#This Row],['[C1xC2xC3xC4']]]</f>
        <v>12.2</v>
      </c>
      <c r="P108" s="301" t="s">
        <v>53</v>
      </c>
      <c r="Q108" s="218"/>
      <c r="R108" s="102"/>
      <c r="Z108" s="279"/>
    </row>
    <row r="109" spans="1:26" ht="12.95" customHeight="1" thickBot="1" x14ac:dyDescent="0.25">
      <c r="A109" s="102"/>
      <c r="C109" s="261"/>
      <c r="D109" s="238"/>
      <c r="E109" s="178" t="s">
        <v>442</v>
      </c>
      <c r="F109" s="146" t="s">
        <v>443</v>
      </c>
      <c r="G109" s="220">
        <v>2</v>
      </c>
      <c r="H109" s="221">
        <v>361.1</v>
      </c>
      <c r="I109" s="158"/>
      <c r="J109" s="157"/>
      <c r="K109" s="222">
        <f>TRA_161811[[#This Row],[V1]]*TRA_161811[[#This Row],[V2]]</f>
        <v>722.2</v>
      </c>
      <c r="L109" s="151">
        <f>TRA_161811[[#This Row],[V1]]*TRA_161811[[#This Row],[V2]]*TRA_161811[[#This Row],[V3]]</f>
        <v>0</v>
      </c>
      <c r="M109" s="152">
        <f>TRA_161811[[#This Row],[V1]]*TRA_161811[[#This Row],[V2]]*TRA_161811[[#This Row],[V3]]*TRA_161811[[#This Row],[V4]]</f>
        <v>0</v>
      </c>
      <c r="N109" s="281"/>
      <c r="O109" s="282">
        <f>TRA_161811[[#This Row],['[C1xC2']]]</f>
        <v>722.2</v>
      </c>
      <c r="P109" s="263" t="s">
        <v>75</v>
      </c>
      <c r="Q109" s="218"/>
      <c r="R109" s="102"/>
      <c r="T109" s="250"/>
      <c r="U109" s="251">
        <f>O109/O108</f>
        <v>59.196721311475414</v>
      </c>
      <c r="Z109" s="279"/>
    </row>
    <row r="110" spans="1:26" ht="12.95" customHeight="1" x14ac:dyDescent="0.2">
      <c r="A110" s="102"/>
      <c r="C110" s="261"/>
      <c r="D110" s="238"/>
      <c r="E110" s="178" t="s">
        <v>444</v>
      </c>
      <c r="F110" s="146" t="s">
        <v>445</v>
      </c>
      <c r="G110" s="147">
        <v>2</v>
      </c>
      <c r="H110" s="148">
        <v>33.770000000000003</v>
      </c>
      <c r="I110" s="149"/>
      <c r="J110" s="150"/>
      <c r="K110" s="151">
        <f>TRA_161811[[#This Row],[V1]]*TRA_161811[[#This Row],[V2]]</f>
        <v>67.540000000000006</v>
      </c>
      <c r="L110" s="151">
        <f>TRA_161811[[#This Row],[V1]]*TRA_161811[[#This Row],[V2]]*TRA_161811[[#This Row],[V3]]</f>
        <v>0</v>
      </c>
      <c r="M110" s="152">
        <f>TRA_161811[[#This Row],[V1]]*TRA_161811[[#This Row],[V2]]*TRA_161811[[#This Row],[V3]]*TRA_161811[[#This Row],[V4]]</f>
        <v>0</v>
      </c>
      <c r="N110" s="283"/>
      <c r="O110" s="282">
        <f>TRA_161811[[#This Row],['[C1xC2']]]</f>
        <v>67.540000000000006</v>
      </c>
      <c r="P110" s="263" t="s">
        <v>21</v>
      </c>
      <c r="Q110" s="218"/>
      <c r="R110" s="102"/>
      <c r="Z110" s="279"/>
    </row>
    <row r="111" spans="1:26" ht="12.95" customHeight="1" x14ac:dyDescent="0.2">
      <c r="A111" s="102"/>
      <c r="C111" s="261"/>
      <c r="D111" s="245"/>
      <c r="E111" s="178" t="s">
        <v>446</v>
      </c>
      <c r="F111" s="223" t="s">
        <v>447</v>
      </c>
      <c r="G111" s="225">
        <v>1</v>
      </c>
      <c r="H111" s="226">
        <v>8</v>
      </c>
      <c r="I111" s="227">
        <v>5</v>
      </c>
      <c r="J111" s="225"/>
      <c r="K111" s="228">
        <f>TRA_161811[[#This Row],[V1]]*TRA_161811[[#This Row],[V2]]</f>
        <v>8</v>
      </c>
      <c r="L111" s="229">
        <f>TRA_161811[[#This Row],[V1]]*TRA_161811[[#This Row],[V2]]*TRA_161811[[#This Row],[V3]]</f>
        <v>40</v>
      </c>
      <c r="M111" s="230">
        <f>TRA_161811[[#This Row],[V1]]*TRA_161811[[#This Row],[V2]]*TRA_161811[[#This Row],[V3]]*TRA_161811[[#This Row],[V4]]</f>
        <v>0</v>
      </c>
      <c r="N111" s="284"/>
      <c r="O111" s="255">
        <f>TRA_161811[[#This Row],['[C1xC2xC3']]]</f>
        <v>40</v>
      </c>
      <c r="P111" s="231" t="s">
        <v>327</v>
      </c>
      <c r="Q111" s="218"/>
      <c r="R111" s="102"/>
      <c r="Z111" s="279"/>
    </row>
    <row r="112" spans="1:26" ht="12.95" customHeight="1" x14ac:dyDescent="0.2">
      <c r="A112" s="102"/>
      <c r="C112" s="261"/>
      <c r="D112" s="245"/>
      <c r="E112" s="324"/>
      <c r="F112" s="288"/>
      <c r="G112" s="289"/>
      <c r="H112" s="290"/>
      <c r="I112" s="291"/>
      <c r="J112" s="289"/>
      <c r="K112" s="151"/>
      <c r="L112" s="151"/>
      <c r="M112" s="151"/>
      <c r="N112" s="292"/>
      <c r="O112" s="260"/>
      <c r="P112" s="293"/>
      <c r="Q112" s="218"/>
      <c r="R112" s="102"/>
      <c r="Z112" s="279"/>
    </row>
    <row r="113" spans="1:26" ht="12.95" customHeight="1" thickBot="1" x14ac:dyDescent="0.25">
      <c r="A113" s="102"/>
      <c r="C113" s="261"/>
      <c r="D113" s="286"/>
      <c r="E113" s="318"/>
      <c r="F113" s="319"/>
      <c r="G113" s="325"/>
      <c r="H113" s="325"/>
      <c r="I113" s="325"/>
      <c r="J113" s="325"/>
      <c r="K113" s="325"/>
      <c r="L113" s="325"/>
      <c r="M113" s="325"/>
      <c r="N113" s="325"/>
      <c r="O113" s="325"/>
      <c r="P113" s="325"/>
      <c r="Q113" s="218"/>
      <c r="R113" s="102"/>
      <c r="Z113" s="279"/>
    </row>
    <row r="114" spans="1:26" ht="12.95" customHeight="1" x14ac:dyDescent="0.2">
      <c r="A114" s="102"/>
      <c r="D114" s="232" t="s">
        <v>448</v>
      </c>
      <c r="E114" s="233"/>
      <c r="F114" s="317" t="s">
        <v>449</v>
      </c>
      <c r="G114" s="326"/>
      <c r="H114" s="326"/>
      <c r="I114" s="326"/>
      <c r="J114" s="326"/>
      <c r="K114" s="326"/>
      <c r="L114" s="326"/>
      <c r="M114" s="327"/>
      <c r="N114" s="299"/>
      <c r="O114" s="299" t="s">
        <v>298</v>
      </c>
      <c r="P114" s="317"/>
      <c r="Q114" s="218"/>
      <c r="R114" s="102"/>
      <c r="Z114" s="279"/>
    </row>
    <row r="115" spans="1:26" ht="12.95" customHeight="1" x14ac:dyDescent="0.2">
      <c r="A115" s="102"/>
      <c r="D115" s="209"/>
      <c r="E115" s="210" t="s">
        <v>299</v>
      </c>
      <c r="F115" s="136" t="s">
        <v>300</v>
      </c>
      <c r="G115" s="234" t="s">
        <v>301</v>
      </c>
      <c r="H115" s="235" t="s">
        <v>302</v>
      </c>
      <c r="I115" s="234" t="s">
        <v>303</v>
      </c>
      <c r="J115" s="236" t="s">
        <v>304</v>
      </c>
      <c r="K115" s="151" t="s">
        <v>305</v>
      </c>
      <c r="L115" s="211" t="s">
        <v>306</v>
      </c>
      <c r="M115" s="141" t="s">
        <v>307</v>
      </c>
      <c r="N115" s="87"/>
      <c r="P115" s="144"/>
      <c r="Q115" s="218"/>
      <c r="R115" s="102"/>
      <c r="Z115" s="279"/>
    </row>
    <row r="116" spans="1:26" ht="12.95" customHeight="1" x14ac:dyDescent="0.2">
      <c r="A116" s="102"/>
      <c r="D116" s="238"/>
      <c r="E116" s="178" t="s">
        <v>450</v>
      </c>
      <c r="F116" s="146" t="s">
        <v>451</v>
      </c>
      <c r="G116" s="239">
        <v>2</v>
      </c>
      <c r="H116" s="249">
        <v>30</v>
      </c>
      <c r="I116" s="241"/>
      <c r="J116" s="242"/>
      <c r="K116" s="151">
        <f>EST_4[[#This Row],[V1]]*EST_4[[#This Row],[V2]]</f>
        <v>60</v>
      </c>
      <c r="L116" s="151">
        <f>EST_4[[#This Row],[V1]]*EST_4[[#This Row],[V2]]*EST_4[[#This Row],[V3]]</f>
        <v>0</v>
      </c>
      <c r="M116" s="152">
        <f>EST_4[[#This Row],[V1]]*EST_4[[#This Row],[V2]]*EST_4[[#This Row],[V3]]*EST_4[[#This Row],[V4]]</f>
        <v>0</v>
      </c>
      <c r="N116" s="153"/>
      <c r="O116" s="214">
        <f>EST_4[[#This Row],['[C1xC2']]]</f>
        <v>60</v>
      </c>
      <c r="P116" s="301" t="s">
        <v>63</v>
      </c>
      <c r="Q116" s="218"/>
      <c r="R116" s="102"/>
      <c r="Z116" s="279"/>
    </row>
    <row r="117" spans="1:26" ht="12.95" customHeight="1" x14ac:dyDescent="0.2">
      <c r="A117" s="102"/>
      <c r="D117" s="245"/>
      <c r="E117" s="178" t="s">
        <v>452</v>
      </c>
      <c r="F117" s="146" t="s">
        <v>453</v>
      </c>
      <c r="G117" s="239">
        <v>1</v>
      </c>
      <c r="H117" s="249">
        <v>30</v>
      </c>
      <c r="I117" s="241"/>
      <c r="J117" s="242"/>
      <c r="K117" s="151">
        <f>EST_4[[#This Row],[V1]]*EST_4[[#This Row],[V2]]</f>
        <v>30</v>
      </c>
      <c r="L117" s="151">
        <f>EST_4[[#This Row],[V1]]*EST_4[[#This Row],[V2]]*EST_4[[#This Row],[V3]]</f>
        <v>0</v>
      </c>
      <c r="M117" s="152">
        <f>EST_4[[#This Row],[V1]]*EST_4[[#This Row],[V2]]*EST_4[[#This Row],[V3]]*EST_4[[#This Row],[V4]]</f>
        <v>0</v>
      </c>
      <c r="N117" s="174"/>
      <c r="O117" s="175">
        <f>EST_4[[#This Row],['[C1xC2']]]</f>
        <v>30</v>
      </c>
      <c r="P117" s="246" t="s">
        <v>63</v>
      </c>
      <c r="Q117" s="218"/>
      <c r="R117" s="102"/>
      <c r="Z117" s="279"/>
    </row>
    <row r="118" spans="1:26" ht="12.95" customHeight="1" x14ac:dyDescent="0.2">
      <c r="A118" s="102"/>
      <c r="D118" s="245"/>
      <c r="E118" s="178" t="s">
        <v>454</v>
      </c>
      <c r="F118" s="223" t="s">
        <v>455</v>
      </c>
      <c r="G118" s="247">
        <v>1</v>
      </c>
      <c r="H118" s="253">
        <v>8</v>
      </c>
      <c r="I118" s="248">
        <v>5</v>
      </c>
      <c r="J118" s="248"/>
      <c r="K118" s="222">
        <f>EST_4[[#This Row],[V1]]*EST_4[[#This Row],[V2]]</f>
        <v>8</v>
      </c>
      <c r="L118" s="151">
        <f>EST_4[[#This Row],[V1]]*EST_4[[#This Row],[V2]]*EST_4[[#This Row],[V3]]</f>
        <v>40</v>
      </c>
      <c r="M118" s="152">
        <f>EST_4[[#This Row],[V1]]*EST_4[[#This Row],[V2]]*EST_4[[#This Row],[V3]]*EST_4[[#This Row],[V4]]</f>
        <v>0</v>
      </c>
      <c r="N118" s="254"/>
      <c r="O118" s="255">
        <f>EST_4[[#This Row],['[C1xC2xC3']]]</f>
        <v>40</v>
      </c>
      <c r="P118" s="231" t="s">
        <v>327</v>
      </c>
      <c r="Q118" s="218"/>
      <c r="R118" s="102"/>
      <c r="Z118" s="279"/>
    </row>
    <row r="119" spans="1:26" ht="12.95" customHeight="1" thickBot="1" x14ac:dyDescent="0.25">
      <c r="A119" s="102"/>
      <c r="D119" s="286"/>
      <c r="E119" s="318"/>
      <c r="F119" s="288"/>
      <c r="G119"/>
      <c r="H119"/>
      <c r="I119"/>
      <c r="J119"/>
      <c r="K119"/>
      <c r="L119"/>
      <c r="M119"/>
      <c r="N119"/>
      <c r="O119"/>
      <c r="P119"/>
      <c r="Q119" s="218"/>
      <c r="R119" s="102"/>
      <c r="Z119" s="279"/>
    </row>
    <row r="120" spans="1:26" ht="12.95" customHeight="1" x14ac:dyDescent="0.2">
      <c r="A120" s="102"/>
      <c r="D120" s="232" t="s">
        <v>456</v>
      </c>
      <c r="E120" s="233"/>
      <c r="F120" s="204" t="s">
        <v>457</v>
      </c>
      <c r="G120" s="131"/>
      <c r="H120" s="131"/>
      <c r="I120" s="131"/>
      <c r="J120" s="131"/>
      <c r="K120" s="131"/>
      <c r="L120" s="131"/>
      <c r="M120" s="132"/>
      <c r="N120" s="203"/>
      <c r="O120" s="203" t="s">
        <v>298</v>
      </c>
      <c r="P120" s="204"/>
      <c r="Q120" s="218"/>
      <c r="R120" s="102"/>
      <c r="Z120" s="279"/>
    </row>
    <row r="121" spans="1:26" ht="12.95" customHeight="1" x14ac:dyDescent="0.2">
      <c r="A121" s="308"/>
      <c r="B121"/>
      <c r="C121"/>
      <c r="D121" s="209"/>
      <c r="E121" s="210" t="s">
        <v>299</v>
      </c>
      <c r="F121" s="136" t="s">
        <v>300</v>
      </c>
      <c r="G121" s="234" t="s">
        <v>301</v>
      </c>
      <c r="H121" s="235" t="s">
        <v>302</v>
      </c>
      <c r="I121" s="234" t="s">
        <v>303</v>
      </c>
      <c r="J121" s="236" t="s">
        <v>304</v>
      </c>
      <c r="K121" s="151" t="s">
        <v>305</v>
      </c>
      <c r="L121" s="211" t="s">
        <v>306</v>
      </c>
      <c r="M121" s="141" t="s">
        <v>307</v>
      </c>
      <c r="N121" s="87"/>
      <c r="P121" s="300"/>
      <c r="Q121" s="133"/>
      <c r="R121" s="308"/>
      <c r="S121"/>
      <c r="T121" s="328"/>
      <c r="U121"/>
      <c r="Z121" s="279"/>
    </row>
    <row r="122" spans="1:26" ht="12.95" customHeight="1" x14ac:dyDescent="0.2">
      <c r="A122" s="308"/>
      <c r="B122"/>
      <c r="C122"/>
      <c r="D122" s="238"/>
      <c r="E122" s="178" t="s">
        <v>458</v>
      </c>
      <c r="F122" s="146" t="s">
        <v>459</v>
      </c>
      <c r="G122" s="239">
        <v>2</v>
      </c>
      <c r="H122" s="249">
        <v>7</v>
      </c>
      <c r="I122" s="241"/>
      <c r="J122" s="242"/>
      <c r="K122" s="151">
        <f>EST_46[[#This Row],[V1]]*EST_46[[#This Row],[V2]]</f>
        <v>14</v>
      </c>
      <c r="L122" s="151">
        <f>EST_46[[#This Row],[V1]]*EST_46[[#This Row],[V2]]*EST_46[[#This Row],[V3]]</f>
        <v>0</v>
      </c>
      <c r="M122" s="152">
        <f>EST_46[[#This Row],[V1]]*EST_46[[#This Row],[V2]]*EST_46[[#This Row],[V3]]*EST_46[[#This Row],[V4]]</f>
        <v>0</v>
      </c>
      <c r="N122" s="153"/>
      <c r="O122" s="214">
        <f>EST_46[[#This Row],['[C1xC2']]]</f>
        <v>14</v>
      </c>
      <c r="P122" s="301" t="s">
        <v>63</v>
      </c>
      <c r="Q122" s="133"/>
      <c r="R122" s="308"/>
      <c r="S122"/>
      <c r="T122" s="328"/>
      <c r="U122"/>
      <c r="Z122" s="279"/>
    </row>
    <row r="123" spans="1:26" ht="12.95" customHeight="1" x14ac:dyDescent="0.2">
      <c r="A123" s="308"/>
      <c r="B123"/>
      <c r="C123"/>
      <c r="D123" s="238"/>
      <c r="E123" s="178" t="s">
        <v>460</v>
      </c>
      <c r="F123" s="146" t="s">
        <v>461</v>
      </c>
      <c r="G123" s="295">
        <v>2</v>
      </c>
      <c r="H123" s="249">
        <v>15</v>
      </c>
      <c r="I123" s="241">
        <v>1</v>
      </c>
      <c r="J123" s="248"/>
      <c r="K123" s="222">
        <f>EST_46[[#This Row],[V1]]*EST_46[[#This Row],[V2]]</f>
        <v>30</v>
      </c>
      <c r="L123" s="151">
        <f>EST_46[[#This Row],[V1]]*EST_46[[#This Row],[V2]]*EST_46[[#This Row],[V3]]</f>
        <v>30</v>
      </c>
      <c r="M123" s="152">
        <f>EST_46[[#This Row],[V1]]*EST_46[[#This Row],[V2]]*EST_46[[#This Row],[V3]]*EST_46[[#This Row],[V4]]</f>
        <v>0</v>
      </c>
      <c r="N123" s="283"/>
      <c r="O123" s="175">
        <f>EST_46[[#This Row],['[C1xC2xC3']]]</f>
        <v>30</v>
      </c>
      <c r="P123" s="246" t="s">
        <v>63</v>
      </c>
      <c r="Q123" s="133"/>
      <c r="R123" s="308"/>
      <c r="S123"/>
      <c r="T123" s="328"/>
      <c r="U123"/>
      <c r="Z123" s="279"/>
    </row>
    <row r="124" spans="1:26" ht="12.95" customHeight="1" x14ac:dyDescent="0.2">
      <c r="A124" s="308"/>
      <c r="B124"/>
      <c r="C124"/>
      <c r="D124" s="245"/>
      <c r="E124" s="178" t="s">
        <v>462</v>
      </c>
      <c r="F124" s="223" t="s">
        <v>463</v>
      </c>
      <c r="G124" s="247">
        <v>1</v>
      </c>
      <c r="H124" s="253">
        <v>8</v>
      </c>
      <c r="I124" s="248">
        <v>5</v>
      </c>
      <c r="J124" s="248"/>
      <c r="K124" s="222">
        <f>EST_46[[#This Row],[V1]]*EST_46[[#This Row],[V2]]</f>
        <v>8</v>
      </c>
      <c r="L124" s="151">
        <f>EST_46[[#This Row],[V1]]*EST_46[[#This Row],[V2]]*EST_46[[#This Row],[V3]]</f>
        <v>40</v>
      </c>
      <c r="M124" s="152">
        <f>EST_46[[#This Row],[V1]]*EST_46[[#This Row],[V2]]*EST_46[[#This Row],[V3]]*EST_46[[#This Row],[V4]]</f>
        <v>0</v>
      </c>
      <c r="N124" s="254"/>
      <c r="O124" s="255">
        <f>EST_46[[#This Row],['[C1xC2xC3']]]</f>
        <v>40</v>
      </c>
      <c r="P124" s="231" t="s">
        <v>327</v>
      </c>
      <c r="Q124" s="133"/>
      <c r="R124" s="308"/>
      <c r="S124"/>
      <c r="T124" s="328"/>
      <c r="U124"/>
      <c r="Z124" s="279"/>
    </row>
    <row r="125" spans="1:26" ht="12.95" customHeight="1" thickBot="1" x14ac:dyDescent="0.25">
      <c r="A125" s="308"/>
      <c r="B125"/>
      <c r="C125"/>
      <c r="D125" s="286"/>
      <c r="E125" s="318"/>
      <c r="F125" s="288"/>
      <c r="G125"/>
      <c r="H125"/>
      <c r="I125"/>
      <c r="J125"/>
      <c r="K125"/>
      <c r="L125"/>
      <c r="M125"/>
      <c r="N125"/>
      <c r="O125"/>
      <c r="P125"/>
      <c r="Q125" s="133"/>
      <c r="R125" s="308"/>
      <c r="S125"/>
      <c r="T125" s="328"/>
      <c r="U125"/>
      <c r="Z125" s="279"/>
    </row>
    <row r="126" spans="1:26" ht="12.95" customHeight="1" x14ac:dyDescent="0.2">
      <c r="A126" s="308"/>
      <c r="B126"/>
      <c r="C126"/>
      <c r="D126" s="232" t="s">
        <v>464</v>
      </c>
      <c r="E126" s="233"/>
      <c r="F126" s="204" t="s">
        <v>465</v>
      </c>
      <c r="G126" s="131"/>
      <c r="H126" s="131"/>
      <c r="I126" s="131"/>
      <c r="J126" s="131"/>
      <c r="K126" s="131"/>
      <c r="L126" s="131"/>
      <c r="M126" s="132"/>
      <c r="N126" s="203"/>
      <c r="O126" s="203" t="s">
        <v>298</v>
      </c>
      <c r="P126" s="204"/>
      <c r="Q126" s="133"/>
      <c r="R126" s="308"/>
      <c r="S126"/>
      <c r="T126" s="328"/>
      <c r="U126"/>
      <c r="Z126" s="93"/>
    </row>
    <row r="127" spans="1:26" ht="12.95" customHeight="1" x14ac:dyDescent="0.2">
      <c r="A127" s="308"/>
      <c r="B127"/>
      <c r="C127"/>
      <c r="D127" s="209"/>
      <c r="E127" s="210" t="s">
        <v>299</v>
      </c>
      <c r="F127" s="136" t="s">
        <v>300</v>
      </c>
      <c r="G127" s="234" t="s">
        <v>301</v>
      </c>
      <c r="H127" s="235" t="s">
        <v>302</v>
      </c>
      <c r="I127" s="234" t="s">
        <v>303</v>
      </c>
      <c r="J127" s="236" t="s">
        <v>304</v>
      </c>
      <c r="K127" s="151" t="s">
        <v>305</v>
      </c>
      <c r="L127" s="211" t="s">
        <v>306</v>
      </c>
      <c r="M127" s="141" t="s">
        <v>307</v>
      </c>
      <c r="N127" s="87"/>
      <c r="P127" s="144"/>
      <c r="Q127" s="133"/>
      <c r="R127" s="308"/>
      <c r="S127"/>
      <c r="T127" s="328"/>
      <c r="U127"/>
      <c r="Z127" s="93"/>
    </row>
    <row r="128" spans="1:26" ht="12.95" customHeight="1" x14ac:dyDescent="0.2">
      <c r="A128" s="308"/>
      <c r="B128"/>
      <c r="C128"/>
      <c r="D128" s="238"/>
      <c r="E128" s="178" t="s">
        <v>466</v>
      </c>
      <c r="F128" s="146" t="s">
        <v>467</v>
      </c>
      <c r="G128" s="239">
        <v>1</v>
      </c>
      <c r="H128" s="249">
        <v>0</v>
      </c>
      <c r="I128" s="241">
        <v>6</v>
      </c>
      <c r="J128" s="242">
        <v>0.05</v>
      </c>
      <c r="K128" s="151">
        <f>EST_468[[#This Row],[V1]]*EST_468[[#This Row],[V2]]</f>
        <v>0</v>
      </c>
      <c r="L128" s="151">
        <f>EST_468[[#This Row],[V1]]*EST_468[[#This Row],[V2]]*EST_468[[#This Row],[V3]]</f>
        <v>0</v>
      </c>
      <c r="M128" s="152">
        <f>EST_468[[#This Row],[V1]]*EST_468[[#This Row],[V2]]*EST_468[[#This Row],[V3]]*EST_468[[#This Row],[V4]]</f>
        <v>0</v>
      </c>
      <c r="N128" s="153"/>
      <c r="O128" s="214">
        <f>EST_468[[#This Row],['[C1xC2xC3xC4']]]</f>
        <v>0</v>
      </c>
      <c r="P128" s="301" t="s">
        <v>53</v>
      </c>
      <c r="Q128" s="133"/>
      <c r="R128" s="308"/>
      <c r="S128"/>
      <c r="T128" s="328"/>
      <c r="U128"/>
      <c r="Z128" s="93"/>
    </row>
    <row r="129" spans="1:27" ht="12.95" customHeight="1" x14ac:dyDescent="0.2">
      <c r="A129" s="308"/>
      <c r="B129"/>
      <c r="C129"/>
      <c r="D129" s="245"/>
      <c r="E129" s="178" t="s">
        <v>468</v>
      </c>
      <c r="F129" s="223" t="s">
        <v>469</v>
      </c>
      <c r="G129" s="247">
        <v>1</v>
      </c>
      <c r="H129" s="253">
        <v>0</v>
      </c>
      <c r="I129" s="248">
        <v>5</v>
      </c>
      <c r="J129" s="248"/>
      <c r="K129" s="222">
        <f>EST_468[[#This Row],[V1]]*EST_468[[#This Row],[V2]]</f>
        <v>0</v>
      </c>
      <c r="L129" s="151">
        <f>EST_468[[#This Row],[V1]]*EST_468[[#This Row],[V2]]*EST_468[[#This Row],[V3]]</f>
        <v>0</v>
      </c>
      <c r="M129" s="152">
        <f>EST_468[[#This Row],[V1]]*EST_468[[#This Row],[V2]]*EST_468[[#This Row],[V3]]*EST_468[[#This Row],[V4]]</f>
        <v>0</v>
      </c>
      <c r="N129" s="254"/>
      <c r="O129" s="255">
        <f>EST_468[[#This Row],['[C1xC2xC3']]]</f>
        <v>0</v>
      </c>
      <c r="P129" s="231" t="s">
        <v>327</v>
      </c>
      <c r="Q129" s="133"/>
      <c r="R129" s="308"/>
      <c r="S129"/>
      <c r="T129" s="328"/>
      <c r="U129"/>
      <c r="Z129" s="93"/>
    </row>
    <row r="130" spans="1:27" ht="12.95" customHeight="1" thickBot="1" x14ac:dyDescent="0.25">
      <c r="A130" s="308"/>
      <c r="B130"/>
      <c r="C130"/>
      <c r="D130" s="245"/>
      <c r="E130" s="296"/>
      <c r="F130" s="188"/>
      <c r="G130" s="193"/>
      <c r="H130" s="193"/>
      <c r="I130" s="193"/>
      <c r="J130" s="193"/>
      <c r="K130" s="193"/>
      <c r="L130" s="193"/>
      <c r="M130" s="193"/>
      <c r="N130" s="193"/>
      <c r="O130" s="193"/>
      <c r="P130" s="193"/>
      <c r="Q130" s="194"/>
      <c r="R130" s="308"/>
      <c r="S130"/>
      <c r="T130" s="328"/>
      <c r="U130"/>
      <c r="Z130" s="93"/>
    </row>
    <row r="131" spans="1:27" ht="12.95" customHeight="1" thickBot="1" x14ac:dyDescent="0.25">
      <c r="A131" s="308"/>
      <c r="B131"/>
      <c r="C131"/>
      <c r="D131"/>
      <c r="E131"/>
      <c r="F131"/>
      <c r="G131"/>
      <c r="H131"/>
      <c r="I131"/>
      <c r="J131"/>
      <c r="K131"/>
      <c r="L131"/>
      <c r="M131"/>
      <c r="N131"/>
      <c r="O131"/>
      <c r="P131"/>
      <c r="Q131"/>
      <c r="R131" s="308"/>
      <c r="S131"/>
      <c r="T131" s="328"/>
      <c r="U131"/>
      <c r="Z131" s="93"/>
    </row>
    <row r="132" spans="1:27" ht="12.95" customHeight="1" thickBot="1" x14ac:dyDescent="0.25">
      <c r="A132" s="308"/>
      <c r="B132"/>
      <c r="C132" s="125" t="s">
        <v>470</v>
      </c>
      <c r="D132" s="126"/>
      <c r="E132" s="127"/>
      <c r="F132" s="127" t="s">
        <v>471</v>
      </c>
      <c r="G132" s="127"/>
      <c r="H132" s="127"/>
      <c r="I132" s="127"/>
      <c r="J132" s="127"/>
      <c r="K132" s="127"/>
      <c r="L132" s="127"/>
      <c r="M132" s="127"/>
      <c r="N132" s="127"/>
      <c r="O132" s="127"/>
      <c r="P132" s="127"/>
      <c r="Q132" s="128"/>
      <c r="R132" s="308"/>
      <c r="S132"/>
      <c r="T132" s="328"/>
      <c r="U132"/>
      <c r="Z132" s="93"/>
    </row>
    <row r="133" spans="1:27" ht="12.95" customHeight="1" thickBot="1" x14ac:dyDescent="0.25">
      <c r="A133" s="308"/>
      <c r="B133"/>
      <c r="C133"/>
      <c r="D133" s="129" t="s">
        <v>472</v>
      </c>
      <c r="E133" s="202"/>
      <c r="F133" s="203" t="s">
        <v>473</v>
      </c>
      <c r="G133" s="203"/>
      <c r="H133" s="203"/>
      <c r="I133" s="203"/>
      <c r="J133" s="203"/>
      <c r="K133" s="203"/>
      <c r="L133" s="203"/>
      <c r="M133" s="204"/>
      <c r="N133" s="203"/>
      <c r="O133" s="203" t="s">
        <v>298</v>
      </c>
      <c r="P133" s="204"/>
      <c r="Q133" s="133"/>
      <c r="R133" s="308"/>
      <c r="S133"/>
      <c r="T133" s="328"/>
      <c r="U133"/>
      <c r="Z133" s="93"/>
    </row>
    <row r="134" spans="1:27" ht="12.95" customHeight="1" x14ac:dyDescent="0.2">
      <c r="A134" s="308"/>
      <c r="B134"/>
      <c r="C134"/>
      <c r="D134" s="280"/>
      <c r="E134" s="210" t="s">
        <v>299</v>
      </c>
      <c r="F134" s="136" t="s">
        <v>300</v>
      </c>
      <c r="G134" s="137" t="s">
        <v>301</v>
      </c>
      <c r="H134" s="137" t="s">
        <v>302</v>
      </c>
      <c r="I134" s="137" t="s">
        <v>303</v>
      </c>
      <c r="J134" s="138" t="s">
        <v>304</v>
      </c>
      <c r="K134" s="139" t="s">
        <v>305</v>
      </c>
      <c r="L134" s="140" t="s">
        <v>306</v>
      </c>
      <c r="M134" s="141" t="s">
        <v>307</v>
      </c>
      <c r="N134" s="87"/>
      <c r="P134" s="300"/>
      <c r="Q134" s="133"/>
      <c r="R134" s="308"/>
      <c r="S134"/>
      <c r="T134" s="328"/>
      <c r="U134"/>
      <c r="Z134" s="93"/>
    </row>
    <row r="135" spans="1:27" ht="12.95" customHeight="1" x14ac:dyDescent="0.2">
      <c r="A135" s="308"/>
      <c r="B135"/>
      <c r="C135"/>
      <c r="D135" s="218"/>
      <c r="E135" s="329" t="s">
        <v>474</v>
      </c>
      <c r="F135" s="146" t="s">
        <v>475</v>
      </c>
      <c r="G135" s="147">
        <v>0</v>
      </c>
      <c r="H135" s="148">
        <v>80</v>
      </c>
      <c r="I135" s="149"/>
      <c r="J135" s="150"/>
      <c r="K135" s="151">
        <f>GESTÃO10[[#This Row],[V1]]*GESTÃO10[[#This Row],[V2]]</f>
        <v>0</v>
      </c>
      <c r="L135" s="151">
        <f>GESTÃO10[[#This Row],[V1]]*GESTÃO10[[#This Row],[V2]]*GESTÃO10[[#This Row],[V3]]</f>
        <v>0</v>
      </c>
      <c r="M135" s="152">
        <f>GESTÃO10[[#This Row],[V1]]*GESTÃO10[[#This Row],[V2]]*GESTÃO10[[#This Row],[V3]]*GESTÃO10[[#This Row],[V4]]</f>
        <v>0</v>
      </c>
      <c r="N135" s="153"/>
      <c r="O135" s="154">
        <f>GESTÃO10[[#This Row],['[C1xC2']]]</f>
        <v>0</v>
      </c>
      <c r="P135" s="155" t="s">
        <v>327</v>
      </c>
      <c r="Q135" s="133"/>
      <c r="R135" s="308"/>
      <c r="S135"/>
      <c r="T135" s="328"/>
      <c r="U135"/>
      <c r="Z135" s="93"/>
    </row>
    <row r="136" spans="1:27" ht="12.95" customHeight="1" x14ac:dyDescent="0.2">
      <c r="A136" s="308"/>
      <c r="B136"/>
      <c r="C136"/>
      <c r="D136" s="218"/>
      <c r="E136" s="329" t="s">
        <v>476</v>
      </c>
      <c r="F136" s="156" t="s">
        <v>477</v>
      </c>
      <c r="G136" s="157">
        <v>0</v>
      </c>
      <c r="H136" s="216">
        <v>80</v>
      </c>
      <c r="I136" s="158"/>
      <c r="J136" s="159"/>
      <c r="K136" s="151">
        <f>GESTÃO10[[#This Row],[V1]]*GESTÃO10[[#This Row],[V2]]</f>
        <v>0</v>
      </c>
      <c r="L136" s="151">
        <f>GESTÃO10[[#This Row],[V1]]*GESTÃO10[[#This Row],[V2]]*GESTÃO10[[#This Row],[V3]]</f>
        <v>0</v>
      </c>
      <c r="M136" s="152">
        <f>GESTÃO10[[#This Row],[V1]]*GESTÃO10[[#This Row],[V2]]*GESTÃO10[[#This Row],[V3]]*GESTÃO10[[#This Row],[V4]]</f>
        <v>0</v>
      </c>
      <c r="N136" s="160"/>
      <c r="O136" s="161">
        <f>GESTÃO10[[#This Row],['[C1xC2']]]</f>
        <v>0</v>
      </c>
      <c r="P136" s="162" t="s">
        <v>327</v>
      </c>
      <c r="Q136" s="133"/>
      <c r="R136" s="308"/>
      <c r="S136"/>
      <c r="T136" s="328"/>
      <c r="U136"/>
      <c r="V136" s="207"/>
      <c r="X136" s="207"/>
      <c r="Y136" s="207"/>
      <c r="Z136" s="207"/>
      <c r="AA136" s="330"/>
    </row>
    <row r="137" spans="1:27" ht="12.95" customHeight="1" x14ac:dyDescent="0.2">
      <c r="A137" s="308"/>
      <c r="B137"/>
      <c r="C137"/>
      <c r="D137" s="218"/>
      <c r="E137" s="329" t="s">
        <v>478</v>
      </c>
      <c r="F137" s="146" t="s">
        <v>479</v>
      </c>
      <c r="G137" s="147">
        <v>0</v>
      </c>
      <c r="H137" s="148">
        <v>80</v>
      </c>
      <c r="I137" s="149"/>
      <c r="J137" s="150"/>
      <c r="K137" s="151">
        <f>GESTÃO10[[#This Row],[V1]]*GESTÃO10[[#This Row],[V2]]</f>
        <v>0</v>
      </c>
      <c r="L137" s="151">
        <f>GESTÃO10[[#This Row],[V1]]*GESTÃO10[[#This Row],[V2]]*GESTÃO10[[#This Row],[V3]]</f>
        <v>0</v>
      </c>
      <c r="M137" s="152">
        <f>GESTÃO10[[#This Row],[V1]]*GESTÃO10[[#This Row],[V2]]*GESTÃO10[[#This Row],[V3]]*GESTÃO10[[#This Row],[V4]]</f>
        <v>0</v>
      </c>
      <c r="N137" s="283"/>
      <c r="O137" s="161">
        <f>GESTÃO10[[#This Row],['[C1xC2']]]</f>
        <v>0</v>
      </c>
      <c r="P137" s="263" t="s">
        <v>327</v>
      </c>
      <c r="Q137" s="133"/>
      <c r="R137" s="308"/>
      <c r="S137"/>
      <c r="T137" s="328"/>
      <c r="U137"/>
      <c r="V137" s="207"/>
      <c r="X137" s="207"/>
      <c r="Y137" s="207"/>
      <c r="Z137" s="207"/>
      <c r="AA137" s="330"/>
    </row>
    <row r="138" spans="1:27" ht="12.95" customHeight="1" x14ac:dyDescent="0.2">
      <c r="A138" s="308"/>
      <c r="B138"/>
      <c r="C138"/>
      <c r="D138" s="218"/>
      <c r="E138" s="178" t="s">
        <v>480</v>
      </c>
      <c r="F138" s="146" t="s">
        <v>481</v>
      </c>
      <c r="G138" s="147">
        <v>0</v>
      </c>
      <c r="H138" s="148">
        <v>80</v>
      </c>
      <c r="I138" s="149"/>
      <c r="J138" s="150"/>
      <c r="K138" s="151">
        <f>GESTÃO10[[#This Row],[V1]]*GESTÃO10[[#This Row],[V2]]</f>
        <v>0</v>
      </c>
      <c r="L138" s="151">
        <f>GESTÃO10[[#This Row],[V1]]*GESTÃO10[[#This Row],[V2]]*GESTÃO10[[#This Row],[V3]]</f>
        <v>0</v>
      </c>
      <c r="M138" s="152">
        <f>GESTÃO10[[#This Row],[V1]]*GESTÃO10[[#This Row],[V2]]*GESTÃO10[[#This Row],[V3]]*GESTÃO10[[#This Row],[V4]]</f>
        <v>0</v>
      </c>
      <c r="N138" s="331"/>
      <c r="O138" s="332">
        <f>GESTÃO10[[#This Row],['[C1xC2']]]</f>
        <v>0</v>
      </c>
      <c r="P138" s="333" t="s">
        <v>53</v>
      </c>
      <c r="Q138" s="133"/>
      <c r="R138" s="308"/>
      <c r="S138"/>
      <c r="T138" s="328"/>
      <c r="U138"/>
      <c r="V138" s="207"/>
      <c r="X138" s="207"/>
      <c r="Y138" s="207"/>
      <c r="Z138" s="207"/>
      <c r="AA138" s="330"/>
    </row>
    <row r="139" spans="1:27" ht="12.95" customHeight="1" x14ac:dyDescent="0.2">
      <c r="A139" s="308"/>
      <c r="B139"/>
      <c r="C139"/>
      <c r="D139" s="218"/>
      <c r="E139" s="287"/>
      <c r="F139" s="288"/>
      <c r="G139" s="289"/>
      <c r="H139" s="334"/>
      <c r="I139" s="291"/>
      <c r="J139" s="291"/>
      <c r="K139" s="151"/>
      <c r="L139" s="151"/>
      <c r="M139" s="151"/>
      <c r="N139" s="123"/>
      <c r="O139" s="260"/>
      <c r="Q139" s="133"/>
      <c r="R139" s="308"/>
      <c r="S139"/>
      <c r="T139" s="328"/>
      <c r="U139"/>
      <c r="V139" s="207"/>
      <c r="X139" s="207"/>
      <c r="Y139" s="207"/>
      <c r="Z139" s="207"/>
      <c r="AA139" s="330"/>
    </row>
    <row r="140" spans="1:27" ht="12.95" customHeight="1" thickBot="1" x14ac:dyDescent="0.25">
      <c r="A140" s="308"/>
      <c r="B140"/>
      <c r="C140"/>
      <c r="D140" s="129" t="s">
        <v>482</v>
      </c>
      <c r="E140" s="202"/>
      <c r="F140" s="203" t="s">
        <v>483</v>
      </c>
      <c r="G140" s="203"/>
      <c r="H140" s="203"/>
      <c r="I140" s="203"/>
      <c r="J140" s="203"/>
      <c r="K140" s="203"/>
      <c r="L140" s="203"/>
      <c r="M140" s="204"/>
      <c r="N140" s="203"/>
      <c r="O140" s="203" t="s">
        <v>298</v>
      </c>
      <c r="P140" s="204"/>
      <c r="Q140" s="133"/>
      <c r="R140" s="308"/>
      <c r="S140"/>
      <c r="T140" s="328"/>
      <c r="U140"/>
      <c r="V140" s="207"/>
      <c r="X140" s="207"/>
      <c r="Y140" s="207"/>
      <c r="Z140" s="207"/>
      <c r="AA140" s="330"/>
    </row>
    <row r="141" spans="1:27" ht="12.95" customHeight="1" x14ac:dyDescent="0.2">
      <c r="A141" s="308"/>
      <c r="B141"/>
      <c r="C141"/>
      <c r="D141" s="280"/>
      <c r="E141" s="210" t="s">
        <v>299</v>
      </c>
      <c r="F141" s="136" t="s">
        <v>300</v>
      </c>
      <c r="G141" s="234" t="s">
        <v>301</v>
      </c>
      <c r="H141" s="235" t="s">
        <v>302</v>
      </c>
      <c r="I141" s="234" t="s">
        <v>303</v>
      </c>
      <c r="J141" s="236" t="s">
        <v>304</v>
      </c>
      <c r="K141" s="151" t="s">
        <v>305</v>
      </c>
      <c r="L141" s="211" t="s">
        <v>306</v>
      </c>
      <c r="M141" s="141" t="s">
        <v>307</v>
      </c>
      <c r="N141" s="87"/>
      <c r="P141" s="144"/>
      <c r="Q141" s="133"/>
      <c r="R141" s="308"/>
      <c r="S141"/>
      <c r="T141" s="328"/>
      <c r="U141"/>
      <c r="V141" s="207"/>
      <c r="X141" s="207"/>
      <c r="Y141" s="207"/>
      <c r="Z141" s="207"/>
      <c r="AA141" s="330"/>
    </row>
    <row r="142" spans="1:27" ht="12.95" customHeight="1" x14ac:dyDescent="0.2">
      <c r="A142" s="308"/>
      <c r="B142"/>
      <c r="C142"/>
      <c r="D142" s="218"/>
      <c r="E142" s="178" t="s">
        <v>484</v>
      </c>
      <c r="F142" s="146" t="s">
        <v>485</v>
      </c>
      <c r="G142" s="239">
        <v>2</v>
      </c>
      <c r="H142" s="249">
        <v>10</v>
      </c>
      <c r="I142" s="241">
        <v>5</v>
      </c>
      <c r="J142" s="242"/>
      <c r="K142" s="151">
        <f>EST_46819[[#This Row],[V1]]*EST_46819[[#This Row],[V2]]</f>
        <v>20</v>
      </c>
      <c r="L142" s="151">
        <f>EST_46819[[#This Row],[V1]]*EST_46819[[#This Row],[V2]]*EST_46819[[#This Row],[V3]]</f>
        <v>100</v>
      </c>
      <c r="M142" s="152">
        <f>EST_46819[[#This Row],[V1]]*EST_46819[[#This Row],[V2]]*EST_46819[[#This Row],[V3]]*EST_46819[[#This Row],[V4]]</f>
        <v>0</v>
      </c>
      <c r="N142" s="153"/>
      <c r="O142" s="214">
        <f>EST_46819[[#This Row],['[C1xC2xC3']]]</f>
        <v>100</v>
      </c>
      <c r="P142" s="301" t="s">
        <v>53</v>
      </c>
      <c r="Q142" s="133"/>
      <c r="R142" s="308"/>
      <c r="S142"/>
      <c r="T142" s="328"/>
      <c r="U142"/>
      <c r="V142" s="207"/>
      <c r="X142" s="207"/>
      <c r="Y142" s="207"/>
      <c r="Z142" s="207"/>
      <c r="AA142" s="330"/>
    </row>
    <row r="143" spans="1:27" ht="12.95" customHeight="1" x14ac:dyDescent="0.2">
      <c r="A143" s="308"/>
      <c r="B143"/>
      <c r="C143"/>
      <c r="D143" s="218"/>
      <c r="E143" s="178"/>
      <c r="F143" s="223"/>
      <c r="G143" s="247"/>
      <c r="H143" s="253"/>
      <c r="I143" s="248"/>
      <c r="J143" s="248"/>
      <c r="K143" s="222">
        <f>EST_46819[[#This Row],[V1]]*EST_46819[[#This Row],[V2]]</f>
        <v>0</v>
      </c>
      <c r="L143" s="151">
        <f>EST_46819[[#This Row],[V1]]*EST_46819[[#This Row],[V2]]*EST_46819[[#This Row],[V3]]</f>
        <v>0</v>
      </c>
      <c r="M143" s="152">
        <f>EST_46819[[#This Row],[V1]]*EST_46819[[#This Row],[V2]]*EST_46819[[#This Row],[V3]]*EST_46819[[#This Row],[V4]]</f>
        <v>0</v>
      </c>
      <c r="N143" s="254"/>
      <c r="O143" s="255"/>
      <c r="P143" s="231"/>
      <c r="Q143" s="133"/>
      <c r="R143" s="308"/>
      <c r="S143"/>
      <c r="T143" s="328"/>
      <c r="U143"/>
      <c r="V143" s="207"/>
      <c r="X143" s="207"/>
      <c r="Y143" s="207"/>
      <c r="Z143" s="207"/>
      <c r="AA143" s="330"/>
    </row>
    <row r="144" spans="1:27" ht="12.75" customHeight="1" thickBot="1" x14ac:dyDescent="0.25">
      <c r="A144" s="308"/>
      <c r="B144"/>
      <c r="C144"/>
      <c r="D144" s="133"/>
      <c r="E144" s="296"/>
      <c r="F144" s="188"/>
      <c r="G144" s="193"/>
      <c r="H144" s="193"/>
      <c r="I144" s="193"/>
      <c r="J144" s="193"/>
      <c r="K144" s="193"/>
      <c r="L144" s="193"/>
      <c r="M144" s="193"/>
      <c r="N144" s="193"/>
      <c r="O144" s="193"/>
      <c r="P144" s="193"/>
      <c r="Q144" s="194"/>
      <c r="R144" s="308"/>
      <c r="S144"/>
      <c r="T144" s="328"/>
      <c r="U144"/>
      <c r="V144" s="207"/>
      <c r="X144" s="207"/>
      <c r="Y144" s="207"/>
      <c r="Z144" s="207"/>
      <c r="AA144" s="330"/>
    </row>
    <row r="145" spans="1:31" ht="12.75" customHeight="1" x14ac:dyDescent="0.2">
      <c r="A145" s="308"/>
      <c r="B145"/>
      <c r="C145"/>
      <c r="D145"/>
      <c r="E145"/>
      <c r="F145" s="288"/>
      <c r="G145" s="336"/>
      <c r="H145" s="337"/>
      <c r="I145" s="338"/>
      <c r="J145" s="336"/>
      <c r="K145" s="151"/>
      <c r="L145" s="151"/>
      <c r="M145" s="151"/>
      <c r="N145"/>
      <c r="O145"/>
      <c r="P145"/>
      <c r="Q145"/>
      <c r="R145" s="308"/>
      <c r="S145"/>
      <c r="T145" s="328"/>
      <c r="U145"/>
      <c r="V145" s="207"/>
      <c r="X145" s="207"/>
      <c r="Y145" s="207"/>
      <c r="Z145" s="207"/>
      <c r="AA145" s="330"/>
    </row>
    <row r="146" spans="1:31" ht="12.75" customHeight="1" x14ac:dyDescent="0.2">
      <c r="A146" s="308"/>
      <c r="B146"/>
      <c r="C146"/>
      <c r="D146"/>
      <c r="E146"/>
      <c r="F146" s="288"/>
      <c r="G146" s="336"/>
      <c r="H146" s="337"/>
      <c r="I146" s="338"/>
      <c r="J146" s="336"/>
      <c r="K146" s="151"/>
      <c r="L146" s="151"/>
      <c r="M146" s="151"/>
      <c r="N146"/>
      <c r="O146"/>
      <c r="P146"/>
      <c r="Q146"/>
      <c r="R146" s="308"/>
      <c r="S146"/>
      <c r="T146" s="328"/>
      <c r="U146"/>
      <c r="V146" s="207"/>
      <c r="X146" s="207"/>
      <c r="Y146" s="207"/>
      <c r="Z146" s="207"/>
      <c r="AA146" s="330"/>
    </row>
    <row r="147" spans="1:31" ht="12.75" customHeight="1" thickBot="1" x14ac:dyDescent="0.25">
      <c r="A147" s="308"/>
      <c r="B147"/>
      <c r="C147"/>
      <c r="D147"/>
      <c r="E147"/>
      <c r="F147" s="288"/>
      <c r="G147" s="336"/>
      <c r="H147" s="337"/>
      <c r="I147" s="338"/>
      <c r="J147" s="336"/>
      <c r="K147" s="151"/>
      <c r="L147" s="151"/>
      <c r="M147" s="151"/>
      <c r="N147"/>
      <c r="O147"/>
      <c r="P147"/>
      <c r="Q147"/>
      <c r="R147" s="308"/>
      <c r="S147"/>
      <c r="T147" s="328"/>
      <c r="U147"/>
      <c r="V147" s="207"/>
      <c r="X147" s="207"/>
      <c r="Y147" s="207"/>
      <c r="Z147" s="207"/>
      <c r="AA147" s="330"/>
    </row>
    <row r="148" spans="1:31" ht="12.75" customHeight="1" x14ac:dyDescent="0.2">
      <c r="A148" s="308"/>
      <c r="B148"/>
      <c r="C148"/>
      <c r="D148"/>
      <c r="E148"/>
      <c r="F148" s="288"/>
      <c r="G148" s="336"/>
      <c r="H148" s="337"/>
      <c r="I148" s="338"/>
      <c r="J148" s="336"/>
      <c r="K148" s="151"/>
      <c r="L148" s="151"/>
      <c r="M148" s="151"/>
      <c r="N148" s="335"/>
      <c r="O148" s="399" t="s">
        <v>495</v>
      </c>
      <c r="P148" s="399"/>
      <c r="Q148" s="399"/>
      <c r="R148" s="308"/>
      <c r="S148"/>
      <c r="T148" s="328"/>
      <c r="U148"/>
      <c r="V148" s="207"/>
      <c r="X148" s="207"/>
      <c r="Y148" s="207"/>
      <c r="Z148" s="207"/>
      <c r="AA148" s="330"/>
    </row>
    <row r="149" spans="1:31" ht="12.75" customHeight="1" x14ac:dyDescent="0.2">
      <c r="A149" s="308"/>
      <c r="B149"/>
      <c r="C149"/>
      <c r="D149"/>
      <c r="E149"/>
      <c r="F149" s="288"/>
      <c r="G149" s="336"/>
      <c r="H149" s="337"/>
      <c r="I149" s="338"/>
      <c r="J149" s="336"/>
      <c r="K149" s="151"/>
      <c r="L149" s="151"/>
      <c r="M149" s="151"/>
      <c r="N149" s="335" t="s">
        <v>202</v>
      </c>
      <c r="O149" s="400" t="s">
        <v>504</v>
      </c>
      <c r="P149" s="400"/>
      <c r="Q149" s="400"/>
      <c r="R149" s="308"/>
      <c r="S149"/>
      <c r="T149" s="328"/>
      <c r="U149"/>
      <c r="V149" s="207"/>
      <c r="X149" s="207"/>
      <c r="Y149" s="207"/>
      <c r="Z149" s="207"/>
      <c r="AA149" s="330"/>
    </row>
    <row r="150" spans="1:31" ht="12.75" customHeight="1" x14ac:dyDescent="0.2">
      <c r="A150" s="308"/>
      <c r="B150"/>
      <c r="C150"/>
      <c r="D150"/>
      <c r="E150"/>
      <c r="F150" s="288"/>
      <c r="G150" s="336"/>
      <c r="H150" s="337"/>
      <c r="I150" s="338"/>
      <c r="J150" s="336"/>
      <c r="K150" s="151"/>
      <c r="L150" s="151"/>
      <c r="M150" s="151"/>
      <c r="N150" s="335" t="s">
        <v>496</v>
      </c>
      <c r="O150" s="401" t="s">
        <v>503</v>
      </c>
      <c r="P150" s="401"/>
      <c r="Q150" s="401"/>
      <c r="R150" s="308"/>
      <c r="S150"/>
      <c r="T150" s="328"/>
      <c r="U150"/>
      <c r="V150" s="207"/>
      <c r="X150" s="207"/>
      <c r="Y150" s="207"/>
      <c r="Z150" s="207"/>
      <c r="AA150" s="330"/>
    </row>
    <row r="151" spans="1:31" ht="12.75" customHeight="1" x14ac:dyDescent="0.2">
      <c r="A151" s="308"/>
      <c r="B151"/>
      <c r="C151"/>
      <c r="D151"/>
      <c r="E151"/>
      <c r="F151" s="288"/>
      <c r="G151" s="336"/>
      <c r="H151" s="337"/>
      <c r="I151" s="338"/>
      <c r="J151" s="336"/>
      <c r="K151" s="151"/>
      <c r="L151" s="151"/>
      <c r="M151" s="151"/>
      <c r="N151"/>
      <c r="O151"/>
      <c r="P151"/>
      <c r="Q151"/>
      <c r="R151" s="308"/>
      <c r="S151"/>
      <c r="T151" s="328"/>
      <c r="U151"/>
      <c r="V151" s="207"/>
      <c r="X151" s="207"/>
      <c r="Y151" s="207"/>
      <c r="Z151" s="207"/>
      <c r="AA151" s="330"/>
    </row>
    <row r="152" spans="1:31" ht="12.75" customHeight="1" x14ac:dyDescent="0.2">
      <c r="A152" s="308"/>
      <c r="B152"/>
      <c r="C152"/>
      <c r="D152"/>
      <c r="E152"/>
      <c r="F152" s="288"/>
      <c r="G152" s="336"/>
      <c r="H152" s="337"/>
      <c r="I152" s="338"/>
      <c r="J152" s="336"/>
      <c r="K152" s="151"/>
      <c r="L152" s="151"/>
      <c r="M152" s="151"/>
      <c r="N152"/>
      <c r="O152"/>
      <c r="P152"/>
      <c r="Q152"/>
      <c r="R152" s="308"/>
      <c r="S152"/>
      <c r="T152" s="328"/>
      <c r="U152"/>
      <c r="V152" s="207"/>
      <c r="X152" s="207"/>
      <c r="Y152" s="207"/>
      <c r="Z152" s="207"/>
      <c r="AA152" s="330"/>
    </row>
    <row r="153" spans="1:31" ht="12.75" customHeight="1" x14ac:dyDescent="0.2">
      <c r="A153" s="308"/>
      <c r="B153"/>
      <c r="C153"/>
      <c r="D153"/>
      <c r="E153"/>
      <c r="F153" s="288"/>
      <c r="G153" s="336"/>
      <c r="H153" s="337"/>
      <c r="I153" s="338"/>
      <c r="J153" s="336"/>
      <c r="K153" s="151"/>
      <c r="L153" s="151"/>
      <c r="M153" s="151"/>
      <c r="N153"/>
      <c r="O153"/>
      <c r="P153"/>
      <c r="Q153"/>
      <c r="R153" s="308"/>
      <c r="S153"/>
      <c r="T153" s="328"/>
      <c r="U153"/>
      <c r="V153" s="207"/>
      <c r="X153" s="207"/>
      <c r="Y153" s="207"/>
      <c r="Z153" s="207"/>
      <c r="AA153" s="330"/>
    </row>
    <row r="154" spans="1:31" ht="12.95" customHeight="1" x14ac:dyDescent="0.2">
      <c r="A154" s="308"/>
      <c r="B154"/>
      <c r="C154"/>
      <c r="D154"/>
      <c r="E154"/>
      <c r="F154" s="288"/>
      <c r="G154" s="336"/>
      <c r="H154" s="337"/>
      <c r="I154" s="338"/>
      <c r="J154" s="336"/>
      <c r="K154" s="151"/>
      <c r="L154" s="151"/>
      <c r="M154" s="151"/>
      <c r="N154"/>
      <c r="O154"/>
      <c r="P154"/>
      <c r="Q154"/>
      <c r="R154" s="308"/>
      <c r="S154"/>
      <c r="T154" s="328"/>
      <c r="U154"/>
      <c r="V154" s="207"/>
      <c r="X154" s="207"/>
      <c r="Y154" s="207"/>
      <c r="Z154" s="207"/>
      <c r="AA154" s="330"/>
    </row>
    <row r="155" spans="1:31" ht="12.95" customHeight="1" x14ac:dyDescent="0.2">
      <c r="A155" s="308"/>
      <c r="B155"/>
      <c r="C155"/>
      <c r="D155"/>
      <c r="E155"/>
      <c r="F155" s="288"/>
      <c r="G155" s="336"/>
      <c r="H155" s="337"/>
      <c r="I155" s="338"/>
      <c r="J155" s="336"/>
      <c r="K155" s="151"/>
      <c r="L155" s="151"/>
      <c r="M155" s="151"/>
      <c r="N155"/>
      <c r="O155"/>
      <c r="P155"/>
      <c r="Q155"/>
      <c r="R155" s="308"/>
      <c r="S155"/>
      <c r="T155" s="328"/>
      <c r="U155"/>
      <c r="V155" s="207"/>
      <c r="X155" s="207"/>
      <c r="Y155" s="207"/>
      <c r="Z155" s="207"/>
      <c r="AA155" s="330"/>
    </row>
    <row r="156" spans="1:31" ht="12.95" customHeight="1" x14ac:dyDescent="0.2">
      <c r="A156" s="308"/>
      <c r="B156"/>
      <c r="C156"/>
      <c r="D156"/>
      <c r="E156"/>
      <c r="F156" s="288"/>
      <c r="G156" s="336"/>
      <c r="H156" s="337"/>
      <c r="I156" s="338"/>
      <c r="J156" s="336"/>
      <c r="K156" s="151"/>
      <c r="L156" s="151"/>
      <c r="M156" s="151"/>
      <c r="N156"/>
      <c r="O156"/>
      <c r="P156"/>
      <c r="Q156"/>
      <c r="R156" s="308"/>
      <c r="S156"/>
      <c r="T156" s="328"/>
      <c r="U156"/>
      <c r="V156"/>
      <c r="W156"/>
      <c r="X156"/>
      <c r="Y156"/>
      <c r="Z156"/>
      <c r="AA156"/>
      <c r="AB156"/>
      <c r="AC156"/>
      <c r="AD156"/>
      <c r="AE156"/>
    </row>
    <row r="157" spans="1:31" ht="12.95" customHeight="1" x14ac:dyDescent="0.2">
      <c r="A157" s="308"/>
      <c r="B157"/>
      <c r="C157"/>
      <c r="D157"/>
      <c r="E157"/>
      <c r="F157" s="288"/>
      <c r="G157" s="336"/>
      <c r="H157" s="337"/>
      <c r="I157" s="338"/>
      <c r="J157" s="336"/>
      <c r="K157" s="151"/>
      <c r="L157" s="151"/>
      <c r="M157" s="151"/>
      <c r="N157"/>
      <c r="O157"/>
      <c r="P157"/>
      <c r="Q157"/>
      <c r="R157" s="308"/>
      <c r="S157"/>
      <c r="T157" s="328"/>
      <c r="U157"/>
      <c r="V157"/>
      <c r="W157"/>
      <c r="X157"/>
      <c r="Y157"/>
      <c r="Z157"/>
      <c r="AA157"/>
      <c r="AB157"/>
      <c r="AC157"/>
      <c r="AD157"/>
      <c r="AE157"/>
    </row>
    <row r="158" spans="1:31" ht="12.95" customHeight="1" x14ac:dyDescent="0.2">
      <c r="A158" s="308"/>
      <c r="B158"/>
      <c r="C158"/>
      <c r="D158"/>
      <c r="E158"/>
      <c r="F158" s="288"/>
      <c r="G158" s="336"/>
      <c r="H158" s="337"/>
      <c r="I158" s="338"/>
      <c r="J158" s="336"/>
      <c r="K158" s="151"/>
      <c r="L158" s="151"/>
      <c r="M158" s="151"/>
      <c r="N158"/>
      <c r="O158"/>
      <c r="P158"/>
      <c r="Q158"/>
      <c r="R158" s="308"/>
      <c r="S158"/>
      <c r="T158" s="328"/>
      <c r="U158"/>
      <c r="V158"/>
      <c r="W158"/>
      <c r="X158"/>
      <c r="Y158"/>
      <c r="Z158"/>
      <c r="AA158"/>
      <c r="AB158"/>
      <c r="AC158"/>
      <c r="AD158"/>
      <c r="AE158"/>
    </row>
    <row r="159" spans="1:31" ht="12.95" customHeight="1" x14ac:dyDescent="0.2">
      <c r="A159" s="308"/>
      <c r="B159"/>
      <c r="C159"/>
      <c r="D159"/>
      <c r="E159"/>
      <c r="F159" s="288"/>
      <c r="G159" s="336"/>
      <c r="H159" s="337"/>
      <c r="I159" s="338"/>
      <c r="J159" s="336"/>
      <c r="K159" s="151"/>
      <c r="L159" s="151"/>
      <c r="M159" s="151"/>
      <c r="N159"/>
      <c r="O159"/>
      <c r="P159"/>
      <c r="Q159"/>
      <c r="R159" s="308"/>
      <c r="S159"/>
      <c r="T159" s="328"/>
      <c r="U159"/>
      <c r="V159"/>
      <c r="W159"/>
      <c r="X159"/>
      <c r="Y159"/>
      <c r="Z159"/>
      <c r="AA159"/>
      <c r="AB159"/>
      <c r="AC159"/>
      <c r="AD159"/>
      <c r="AE159"/>
    </row>
    <row r="160" spans="1:31" ht="12.95" customHeight="1" thickBot="1" x14ac:dyDescent="0.25">
      <c r="A160" s="308"/>
      <c r="B160" s="309"/>
      <c r="C160" s="310"/>
      <c r="D160" s="310"/>
      <c r="E160" s="310"/>
      <c r="F160" s="310"/>
      <c r="G160" s="310"/>
      <c r="H160" s="310"/>
      <c r="I160" s="310"/>
      <c r="J160" s="310"/>
      <c r="K160" s="310"/>
      <c r="L160" s="310"/>
      <c r="M160" s="310"/>
      <c r="N160" s="310"/>
      <c r="O160" s="310"/>
      <c r="P160" s="310"/>
      <c r="Q160" s="310"/>
      <c r="R160" s="312"/>
      <c r="S160"/>
      <c r="T160" s="328"/>
      <c r="U160"/>
      <c r="V160"/>
      <c r="W160"/>
      <c r="X160"/>
      <c r="Y160"/>
      <c r="Z160"/>
      <c r="AA160"/>
      <c r="AB160"/>
      <c r="AC160"/>
      <c r="AD160"/>
      <c r="AE160"/>
    </row>
    <row r="161" spans="1:31" ht="12.95" customHeight="1" thickTop="1" x14ac:dyDescent="0.2">
      <c r="A161"/>
      <c r="B161"/>
      <c r="C161"/>
      <c r="D161"/>
      <c r="E161"/>
      <c r="F161"/>
      <c r="G161"/>
      <c r="H161"/>
      <c r="I161"/>
      <c r="J161"/>
      <c r="K161"/>
      <c r="L161"/>
      <c r="M161"/>
      <c r="N161"/>
      <c r="O161"/>
      <c r="P161"/>
      <c r="Q161"/>
      <c r="R161"/>
      <c r="S161"/>
      <c r="T161" s="328"/>
      <c r="U161"/>
      <c r="V161"/>
      <c r="W161"/>
      <c r="X161"/>
      <c r="Y161"/>
      <c r="Z161"/>
      <c r="AA161"/>
      <c r="AB161"/>
      <c r="AC161"/>
      <c r="AD161"/>
      <c r="AE161"/>
    </row>
    <row r="162" spans="1:31" ht="12.95" customHeight="1" x14ac:dyDescent="0.2">
      <c r="A162"/>
      <c r="B162"/>
      <c r="C162"/>
      <c r="D162"/>
      <c r="E162"/>
      <c r="F162"/>
      <c r="G162"/>
      <c r="H162"/>
      <c r="I162"/>
      <c r="J162"/>
      <c r="K162"/>
      <c r="L162"/>
      <c r="M162"/>
      <c r="N162"/>
      <c r="O162"/>
      <c r="P162"/>
      <c r="Q162"/>
      <c r="R162"/>
      <c r="S162"/>
      <c r="T162" s="328"/>
      <c r="U162"/>
      <c r="V162"/>
      <c r="W162"/>
      <c r="X162"/>
      <c r="Y162"/>
      <c r="Z162"/>
      <c r="AA162"/>
      <c r="AB162"/>
      <c r="AC162"/>
      <c r="AD162"/>
      <c r="AE162"/>
    </row>
    <row r="163" spans="1:31" ht="12.95" customHeight="1" x14ac:dyDescent="0.2">
      <c r="A163"/>
      <c r="B163"/>
      <c r="C163"/>
      <c r="D163"/>
      <c r="E163"/>
      <c r="F163"/>
      <c r="G163"/>
      <c r="H163"/>
      <c r="I163"/>
      <c r="J163"/>
      <c r="K163"/>
      <c r="L163"/>
      <c r="M163"/>
      <c r="N163"/>
      <c r="O163"/>
      <c r="P163"/>
      <c r="Q163"/>
      <c r="R163"/>
      <c r="S163"/>
      <c r="T163" s="328"/>
      <c r="U163"/>
      <c r="V163"/>
      <c r="W163"/>
      <c r="X163"/>
      <c r="Y163"/>
      <c r="Z163"/>
      <c r="AA163"/>
      <c r="AB163"/>
      <c r="AC163"/>
      <c r="AD163"/>
      <c r="AE163"/>
    </row>
    <row r="164" spans="1:31" ht="12.95" customHeight="1" x14ac:dyDescent="0.2">
      <c r="A164"/>
      <c r="B164"/>
      <c r="C164"/>
      <c r="D164"/>
      <c r="E164"/>
      <c r="F164"/>
      <c r="G164"/>
      <c r="H164"/>
      <c r="I164"/>
      <c r="J164"/>
      <c r="K164"/>
      <c r="L164"/>
      <c r="M164"/>
      <c r="N164"/>
      <c r="O164"/>
      <c r="P164"/>
      <c r="Q164"/>
      <c r="R164"/>
      <c r="S164"/>
      <c r="T164" s="328"/>
      <c r="U164"/>
      <c r="V164"/>
      <c r="W164"/>
      <c r="X164"/>
      <c r="Y164"/>
      <c r="Z164"/>
      <c r="AA164"/>
      <c r="AB164"/>
      <c r="AC164"/>
      <c r="AD164"/>
      <c r="AE164"/>
    </row>
    <row r="165" spans="1:31" ht="12.95" customHeight="1" x14ac:dyDescent="0.2">
      <c r="A165"/>
      <c r="B165"/>
      <c r="C165"/>
      <c r="D165"/>
      <c r="E165"/>
      <c r="F165"/>
      <c r="G165"/>
      <c r="H165"/>
      <c r="I165"/>
      <c r="J165"/>
      <c r="K165"/>
      <c r="L165"/>
      <c r="M165"/>
      <c r="N165"/>
      <c r="O165"/>
      <c r="P165"/>
      <c r="Q165"/>
      <c r="R165"/>
      <c r="S165"/>
      <c r="T165" s="328"/>
      <c r="U165"/>
      <c r="V165"/>
      <c r="W165"/>
      <c r="X165"/>
      <c r="Y165"/>
      <c r="Z165"/>
      <c r="AA165"/>
      <c r="AB165"/>
      <c r="AC165"/>
      <c r="AD165"/>
      <c r="AE165"/>
    </row>
    <row r="166" spans="1:31" ht="12.95" customHeight="1" x14ac:dyDescent="0.2">
      <c r="A166"/>
      <c r="B166"/>
      <c r="C166"/>
      <c r="D166"/>
      <c r="E166"/>
      <c r="F166"/>
      <c r="G166"/>
      <c r="H166"/>
      <c r="I166"/>
      <c r="J166"/>
      <c r="K166"/>
      <c r="L166"/>
      <c r="M166"/>
      <c r="N166"/>
      <c r="O166"/>
      <c r="P166"/>
      <c r="Q166"/>
      <c r="R166"/>
      <c r="S166"/>
      <c r="T166" s="328"/>
      <c r="U166"/>
      <c r="V166"/>
      <c r="W166"/>
      <c r="X166"/>
      <c r="Y166"/>
      <c r="Z166"/>
      <c r="AA166"/>
      <c r="AB166"/>
      <c r="AC166"/>
      <c r="AD166"/>
      <c r="AE166"/>
    </row>
    <row r="167" spans="1:31" ht="12.95" customHeight="1" x14ac:dyDescent="0.2">
      <c r="A167"/>
      <c r="B167"/>
      <c r="C167"/>
      <c r="D167"/>
      <c r="E167"/>
      <c r="F167"/>
      <c r="G167"/>
      <c r="H167"/>
      <c r="I167"/>
      <c r="J167"/>
      <c r="K167"/>
      <c r="L167"/>
      <c r="M167"/>
      <c r="N167"/>
      <c r="O167"/>
      <c r="P167"/>
      <c r="Q167"/>
      <c r="R167"/>
      <c r="S167"/>
      <c r="T167" s="328"/>
      <c r="U167"/>
      <c r="V167"/>
      <c r="W167"/>
      <c r="X167"/>
      <c r="Y167"/>
      <c r="Z167"/>
      <c r="AA167"/>
      <c r="AB167"/>
      <c r="AC167"/>
      <c r="AD167"/>
      <c r="AE167"/>
    </row>
    <row r="168" spans="1:31" ht="12.95" customHeight="1" x14ac:dyDescent="0.2">
      <c r="A168"/>
      <c r="B168"/>
      <c r="C168"/>
      <c r="D168"/>
      <c r="E168"/>
      <c r="F168"/>
      <c r="G168"/>
      <c r="H168"/>
      <c r="I168"/>
      <c r="J168"/>
      <c r="K168"/>
      <c r="L168"/>
      <c r="M168"/>
      <c r="N168"/>
      <c r="O168"/>
      <c r="P168"/>
      <c r="Q168"/>
      <c r="R168"/>
      <c r="S168"/>
      <c r="T168" s="328"/>
      <c r="U168"/>
      <c r="V168"/>
      <c r="W168"/>
      <c r="X168"/>
      <c r="Y168"/>
      <c r="Z168"/>
      <c r="AA168"/>
      <c r="AB168"/>
      <c r="AC168"/>
      <c r="AD168"/>
      <c r="AE168"/>
    </row>
    <row r="169" spans="1:31" ht="12.95" customHeight="1" x14ac:dyDescent="0.2">
      <c r="A169"/>
      <c r="B169"/>
      <c r="C169"/>
      <c r="D169"/>
      <c r="E169"/>
      <c r="F169"/>
      <c r="G169"/>
      <c r="H169"/>
      <c r="I169"/>
      <c r="J169"/>
      <c r="K169"/>
      <c r="L169"/>
      <c r="M169"/>
      <c r="N169"/>
      <c r="O169"/>
      <c r="P169"/>
      <c r="Q169"/>
      <c r="R169"/>
      <c r="S169"/>
      <c r="T169" s="328"/>
      <c r="U169"/>
      <c r="V169"/>
      <c r="W169"/>
      <c r="X169"/>
      <c r="Y169"/>
      <c r="Z169"/>
      <c r="AA169"/>
      <c r="AB169"/>
      <c r="AC169"/>
      <c r="AD169"/>
      <c r="AE169"/>
    </row>
    <row r="170" spans="1:31" ht="12.95" customHeight="1" x14ac:dyDescent="0.2">
      <c r="A170"/>
      <c r="B170"/>
      <c r="C170"/>
      <c r="D170"/>
      <c r="E170"/>
      <c r="F170"/>
      <c r="G170"/>
      <c r="H170"/>
      <c r="I170"/>
      <c r="J170"/>
      <c r="K170"/>
      <c r="L170"/>
      <c r="M170"/>
      <c r="N170"/>
      <c r="O170"/>
      <c r="P170"/>
      <c r="Q170"/>
      <c r="R170"/>
      <c r="S170"/>
      <c r="T170" s="328"/>
      <c r="U170"/>
      <c r="V170"/>
      <c r="W170"/>
      <c r="X170"/>
      <c r="Y170"/>
      <c r="Z170"/>
      <c r="AA170"/>
      <c r="AB170"/>
      <c r="AC170"/>
      <c r="AD170"/>
      <c r="AE170"/>
    </row>
    <row r="171" spans="1:31" ht="12.95" customHeight="1" x14ac:dyDescent="0.2">
      <c r="A171"/>
      <c r="B171"/>
      <c r="C171"/>
      <c r="D171"/>
      <c r="E171"/>
      <c r="F171"/>
      <c r="G171"/>
      <c r="H171"/>
      <c r="I171"/>
      <c r="J171"/>
      <c r="K171"/>
      <c r="L171"/>
      <c r="M171"/>
      <c r="N171"/>
      <c r="O171"/>
      <c r="P171"/>
      <c r="Q171"/>
      <c r="R171"/>
      <c r="S171"/>
      <c r="T171" s="328"/>
      <c r="U171"/>
      <c r="V171"/>
      <c r="W171"/>
      <c r="X171"/>
      <c r="Y171"/>
      <c r="Z171"/>
      <c r="AA171"/>
      <c r="AB171"/>
      <c r="AC171"/>
      <c r="AD171"/>
      <c r="AE171"/>
    </row>
    <row r="172" spans="1:31" ht="12.95" customHeight="1" x14ac:dyDescent="0.2">
      <c r="A172"/>
      <c r="B172"/>
      <c r="C172"/>
      <c r="D172"/>
      <c r="E172"/>
      <c r="F172"/>
      <c r="G172"/>
      <c r="H172"/>
      <c r="I172"/>
      <c r="J172"/>
      <c r="K172"/>
      <c r="L172"/>
      <c r="M172"/>
      <c r="N172"/>
      <c r="O172"/>
      <c r="P172"/>
      <c r="Q172"/>
      <c r="R172"/>
      <c r="S172"/>
      <c r="T172" s="328"/>
      <c r="U172"/>
      <c r="V172"/>
      <c r="W172"/>
      <c r="X172"/>
      <c r="Y172"/>
      <c r="Z172"/>
      <c r="AA172"/>
      <c r="AB172"/>
      <c r="AC172"/>
      <c r="AD172"/>
      <c r="AE172"/>
    </row>
    <row r="173" spans="1:31" ht="12.95" customHeight="1" x14ac:dyDescent="0.2">
      <c r="A173"/>
      <c r="B173"/>
      <c r="C173"/>
      <c r="D173"/>
      <c r="E173"/>
      <c r="F173"/>
      <c r="G173"/>
      <c r="H173"/>
      <c r="I173"/>
      <c r="J173"/>
      <c r="K173"/>
      <c r="L173"/>
      <c r="M173"/>
      <c r="N173"/>
      <c r="O173"/>
      <c r="P173"/>
      <c r="Q173"/>
      <c r="R173"/>
      <c r="S173"/>
      <c r="T173" s="328"/>
      <c r="U173"/>
      <c r="V173"/>
      <c r="W173"/>
      <c r="X173"/>
      <c r="Y173"/>
      <c r="Z173"/>
      <c r="AA173"/>
      <c r="AB173"/>
      <c r="AC173"/>
      <c r="AD173"/>
      <c r="AE173"/>
    </row>
    <row r="174" spans="1:31" ht="12.95" customHeight="1" x14ac:dyDescent="0.2">
      <c r="A174"/>
      <c r="B174"/>
      <c r="C174"/>
      <c r="D174"/>
      <c r="E174"/>
      <c r="F174"/>
      <c r="G174"/>
      <c r="H174"/>
      <c r="I174"/>
      <c r="J174"/>
      <c r="K174"/>
      <c r="L174"/>
      <c r="M174"/>
      <c r="N174"/>
      <c r="O174"/>
      <c r="P174"/>
      <c r="Q174"/>
      <c r="R174"/>
      <c r="S174"/>
      <c r="T174" s="328"/>
      <c r="U174"/>
      <c r="V174"/>
      <c r="W174"/>
      <c r="X174"/>
      <c r="Y174"/>
      <c r="Z174"/>
      <c r="AA174"/>
      <c r="AB174"/>
      <c r="AC174"/>
      <c r="AD174"/>
      <c r="AE174"/>
    </row>
    <row r="175" spans="1:31" ht="12.95" customHeight="1" x14ac:dyDescent="0.2">
      <c r="A175"/>
      <c r="B175"/>
      <c r="C175"/>
      <c r="D175"/>
      <c r="E175"/>
      <c r="F175"/>
      <c r="G175"/>
      <c r="H175"/>
      <c r="I175"/>
      <c r="J175"/>
      <c r="K175"/>
      <c r="L175"/>
      <c r="M175"/>
      <c r="N175"/>
      <c r="O175"/>
      <c r="P175"/>
      <c r="Q175"/>
      <c r="R175"/>
      <c r="S175"/>
      <c r="T175" s="328"/>
      <c r="U175"/>
      <c r="V175"/>
      <c r="W175"/>
      <c r="X175"/>
      <c r="Y175"/>
      <c r="Z175"/>
      <c r="AA175"/>
      <c r="AB175"/>
      <c r="AC175"/>
      <c r="AD175"/>
      <c r="AE175"/>
    </row>
    <row r="176" spans="1:31" ht="12.95" customHeight="1" x14ac:dyDescent="0.2">
      <c r="A176"/>
      <c r="B176"/>
      <c r="C176"/>
      <c r="D176"/>
      <c r="E176"/>
      <c r="F176"/>
      <c r="G176"/>
      <c r="H176"/>
      <c r="I176"/>
      <c r="J176"/>
      <c r="K176"/>
      <c r="L176"/>
      <c r="M176"/>
      <c r="N176"/>
      <c r="O176"/>
      <c r="P176"/>
      <c r="Q176"/>
      <c r="R176"/>
      <c r="S176"/>
      <c r="T176" s="328"/>
      <c r="U176"/>
      <c r="V176"/>
      <c r="W176"/>
      <c r="X176"/>
      <c r="Y176"/>
      <c r="Z176"/>
      <c r="AA176"/>
      <c r="AB176"/>
      <c r="AC176"/>
      <c r="AD176"/>
      <c r="AE176"/>
    </row>
    <row r="177" spans="1:31" ht="12.95" customHeight="1" x14ac:dyDescent="0.2">
      <c r="A177"/>
      <c r="B177"/>
      <c r="C177"/>
      <c r="D177"/>
      <c r="E177"/>
      <c r="F177"/>
      <c r="G177"/>
      <c r="H177"/>
      <c r="I177"/>
      <c r="J177"/>
      <c r="K177"/>
      <c r="L177"/>
      <c r="M177"/>
      <c r="N177"/>
      <c r="O177"/>
      <c r="P177"/>
      <c r="Q177"/>
      <c r="R177"/>
      <c r="S177"/>
      <c r="T177" s="328"/>
      <c r="U177"/>
      <c r="V177"/>
      <c r="W177"/>
      <c r="X177"/>
      <c r="Y177"/>
      <c r="Z177"/>
      <c r="AA177"/>
      <c r="AB177"/>
      <c r="AC177"/>
      <c r="AD177"/>
      <c r="AE177"/>
    </row>
    <row r="178" spans="1:31" ht="12.95" customHeight="1" x14ac:dyDescent="0.2">
      <c r="A178"/>
      <c r="B178"/>
      <c r="C178"/>
      <c r="D178"/>
      <c r="E178"/>
      <c r="F178"/>
      <c r="G178"/>
      <c r="H178"/>
      <c r="I178"/>
      <c r="J178"/>
      <c r="K178"/>
      <c r="L178"/>
      <c r="M178"/>
      <c r="N178"/>
      <c r="O178"/>
      <c r="P178"/>
      <c r="Q178"/>
      <c r="R178"/>
      <c r="S178"/>
      <c r="T178" s="328"/>
      <c r="U178"/>
      <c r="V178"/>
      <c r="W178"/>
      <c r="X178"/>
      <c r="Y178"/>
      <c r="Z178"/>
      <c r="AA178"/>
      <c r="AB178"/>
      <c r="AC178"/>
      <c r="AD178"/>
      <c r="AE178"/>
    </row>
    <row r="179" spans="1:31" ht="12.95" customHeight="1" x14ac:dyDescent="0.2">
      <c r="A179"/>
      <c r="B179"/>
      <c r="C179"/>
      <c r="D179"/>
      <c r="E179"/>
      <c r="F179"/>
      <c r="G179"/>
      <c r="H179"/>
      <c r="I179"/>
      <c r="J179"/>
      <c r="K179"/>
      <c r="L179"/>
      <c r="M179"/>
      <c r="N179"/>
      <c r="O179"/>
      <c r="P179"/>
      <c r="Q179"/>
      <c r="R179"/>
      <c r="S179"/>
      <c r="T179" s="328"/>
      <c r="U179"/>
      <c r="V179"/>
      <c r="W179"/>
      <c r="X179"/>
      <c r="Y179"/>
      <c r="Z179"/>
      <c r="AA179"/>
      <c r="AB179"/>
      <c r="AC179"/>
      <c r="AD179"/>
      <c r="AE179"/>
    </row>
    <row r="180" spans="1:31" ht="12.95" customHeight="1" x14ac:dyDescent="0.2">
      <c r="A180"/>
      <c r="B180"/>
      <c r="C180"/>
      <c r="D180"/>
      <c r="E180"/>
      <c r="F180"/>
      <c r="G180"/>
      <c r="H180"/>
      <c r="I180"/>
      <c r="J180"/>
      <c r="K180"/>
      <c r="L180"/>
      <c r="M180"/>
      <c r="N180"/>
      <c r="O180"/>
      <c r="P180"/>
      <c r="Q180"/>
      <c r="R180"/>
      <c r="S180"/>
      <c r="T180" s="328"/>
      <c r="U180"/>
      <c r="V180"/>
      <c r="W180"/>
      <c r="X180"/>
      <c r="Y180"/>
      <c r="Z180"/>
      <c r="AA180"/>
      <c r="AB180"/>
      <c r="AC180"/>
      <c r="AD180"/>
      <c r="AE180"/>
    </row>
    <row r="181" spans="1:31" ht="12.95" customHeight="1" x14ac:dyDescent="0.2">
      <c r="A181"/>
      <c r="B181"/>
      <c r="C181"/>
      <c r="D181"/>
      <c r="E181"/>
      <c r="F181"/>
      <c r="G181"/>
      <c r="H181"/>
      <c r="I181"/>
      <c r="J181"/>
      <c r="K181"/>
      <c r="L181"/>
      <c r="M181"/>
      <c r="N181"/>
      <c r="O181"/>
      <c r="P181"/>
      <c r="Q181"/>
      <c r="R181"/>
      <c r="S181"/>
      <c r="T181" s="328"/>
      <c r="U181"/>
      <c r="V181"/>
      <c r="W181"/>
      <c r="X181"/>
      <c r="Y181"/>
      <c r="Z181"/>
      <c r="AA181"/>
      <c r="AB181"/>
      <c r="AC181"/>
      <c r="AD181"/>
      <c r="AE181"/>
    </row>
    <row r="182" spans="1:31" ht="12.95" customHeight="1" x14ac:dyDescent="0.2">
      <c r="A182"/>
      <c r="B182"/>
      <c r="C182"/>
      <c r="D182"/>
      <c r="E182"/>
      <c r="F182"/>
      <c r="G182"/>
      <c r="H182"/>
      <c r="I182"/>
      <c r="J182"/>
      <c r="K182"/>
      <c r="L182"/>
      <c r="M182"/>
      <c r="N182"/>
      <c r="O182"/>
      <c r="P182"/>
      <c r="Q182"/>
      <c r="R182"/>
      <c r="S182"/>
      <c r="T182" s="328"/>
      <c r="U182"/>
      <c r="V182"/>
      <c r="W182"/>
      <c r="X182"/>
      <c r="Y182"/>
      <c r="Z182"/>
      <c r="AA182"/>
      <c r="AB182"/>
      <c r="AC182"/>
      <c r="AD182"/>
      <c r="AE182"/>
    </row>
    <row r="183" spans="1:31" ht="12.95" customHeight="1" x14ac:dyDescent="0.2">
      <c r="A183"/>
      <c r="B183"/>
      <c r="C183"/>
      <c r="D183"/>
      <c r="E183"/>
      <c r="F183"/>
      <c r="G183"/>
      <c r="H183"/>
      <c r="I183"/>
      <c r="J183"/>
      <c r="K183"/>
      <c r="L183"/>
      <c r="M183"/>
      <c r="N183"/>
      <c r="O183"/>
      <c r="P183"/>
      <c r="Q183"/>
      <c r="R183"/>
      <c r="S183"/>
      <c r="T183" s="328"/>
      <c r="U183"/>
      <c r="V183"/>
      <c r="W183"/>
      <c r="X183"/>
      <c r="Y183"/>
      <c r="Z183"/>
      <c r="AA183"/>
      <c r="AB183"/>
      <c r="AC183"/>
      <c r="AD183"/>
      <c r="AE183"/>
    </row>
    <row r="184" spans="1:31" ht="12.95" customHeight="1" x14ac:dyDescent="0.2">
      <c r="A184"/>
      <c r="B184"/>
      <c r="C184"/>
      <c r="D184"/>
      <c r="E184"/>
      <c r="F184"/>
      <c r="G184"/>
      <c r="H184"/>
      <c r="I184"/>
      <c r="J184"/>
      <c r="K184"/>
      <c r="L184"/>
      <c r="M184"/>
      <c r="N184"/>
      <c r="O184"/>
      <c r="P184"/>
      <c r="Q184"/>
      <c r="R184"/>
      <c r="S184"/>
      <c r="T184" s="328"/>
      <c r="U184"/>
      <c r="V184"/>
      <c r="W184"/>
      <c r="X184"/>
      <c r="Y184"/>
      <c r="Z184"/>
      <c r="AA184"/>
      <c r="AB184"/>
      <c r="AC184"/>
      <c r="AD184"/>
      <c r="AE184"/>
    </row>
    <row r="185" spans="1:31" ht="12.95" customHeight="1" x14ac:dyDescent="0.2">
      <c r="A185"/>
      <c r="B185"/>
      <c r="C185"/>
      <c r="D185"/>
      <c r="E185"/>
      <c r="F185"/>
      <c r="G185"/>
      <c r="H185"/>
      <c r="I185"/>
      <c r="J185"/>
      <c r="K185"/>
      <c r="L185"/>
      <c r="M185"/>
      <c r="N185"/>
      <c r="O185"/>
      <c r="P185"/>
      <c r="Q185"/>
      <c r="R185"/>
      <c r="S185"/>
      <c r="T185" s="328"/>
      <c r="U185"/>
      <c r="V185"/>
      <c r="W185"/>
      <c r="X185"/>
      <c r="Y185"/>
      <c r="Z185"/>
      <c r="AA185"/>
      <c r="AB185"/>
      <c r="AC185"/>
      <c r="AD185"/>
      <c r="AE185"/>
    </row>
    <row r="186" spans="1:31" ht="12.95" customHeight="1" x14ac:dyDescent="0.2">
      <c r="A186"/>
      <c r="B186"/>
      <c r="C186"/>
      <c r="D186"/>
      <c r="E186"/>
      <c r="F186"/>
      <c r="G186"/>
      <c r="H186"/>
      <c r="I186"/>
      <c r="J186"/>
      <c r="K186"/>
      <c r="L186"/>
      <c r="M186"/>
      <c r="N186"/>
      <c r="O186"/>
      <c r="P186"/>
      <c r="Q186"/>
      <c r="R186"/>
      <c r="S186"/>
      <c r="T186" s="328"/>
      <c r="U186"/>
      <c r="V186"/>
      <c r="W186"/>
      <c r="X186"/>
      <c r="Y186"/>
      <c r="Z186"/>
      <c r="AA186"/>
      <c r="AB186"/>
      <c r="AC186"/>
      <c r="AD186"/>
      <c r="AE186"/>
    </row>
    <row r="187" spans="1:31" ht="12.95" customHeight="1" x14ac:dyDescent="0.2">
      <c r="A187"/>
      <c r="B187"/>
      <c r="C187"/>
      <c r="D187"/>
      <c r="E187"/>
      <c r="F187"/>
      <c r="G187"/>
      <c r="H187"/>
      <c r="I187"/>
      <c r="J187"/>
      <c r="K187"/>
      <c r="L187"/>
      <c r="M187"/>
      <c r="N187"/>
      <c r="O187"/>
      <c r="P187"/>
      <c r="Q187"/>
      <c r="R187"/>
      <c r="S187"/>
      <c r="T187" s="328"/>
      <c r="U187"/>
      <c r="V187"/>
      <c r="W187"/>
      <c r="X187"/>
      <c r="Y187"/>
      <c r="Z187"/>
      <c r="AA187"/>
      <c r="AB187"/>
      <c r="AC187"/>
      <c r="AD187"/>
      <c r="AE187"/>
    </row>
    <row r="188" spans="1:31" ht="12.95" customHeight="1" x14ac:dyDescent="0.2">
      <c r="A188"/>
      <c r="B188"/>
      <c r="C188"/>
      <c r="D188"/>
      <c r="E188"/>
      <c r="F188"/>
      <c r="G188"/>
      <c r="H188"/>
      <c r="I188"/>
      <c r="J188"/>
      <c r="K188"/>
      <c r="L188"/>
      <c r="M188"/>
      <c r="N188"/>
      <c r="O188"/>
      <c r="P188"/>
      <c r="Q188"/>
      <c r="R188"/>
      <c r="S188"/>
      <c r="T188" s="328"/>
      <c r="U188"/>
      <c r="V188"/>
      <c r="W188"/>
      <c r="X188"/>
      <c r="Y188"/>
      <c r="Z188"/>
      <c r="AA188"/>
      <c r="AB188"/>
      <c r="AC188"/>
      <c r="AD188"/>
      <c r="AE188"/>
    </row>
    <row r="189" spans="1:31" ht="12.95" customHeight="1" x14ac:dyDescent="0.2">
      <c r="A189"/>
      <c r="B189"/>
      <c r="C189"/>
      <c r="D189"/>
      <c r="E189"/>
      <c r="F189"/>
      <c r="G189"/>
      <c r="H189"/>
      <c r="I189"/>
      <c r="J189"/>
      <c r="K189"/>
      <c r="L189"/>
      <c r="M189"/>
      <c r="N189"/>
      <c r="O189"/>
      <c r="P189"/>
      <c r="Q189"/>
      <c r="R189"/>
      <c r="S189"/>
      <c r="T189" s="328"/>
      <c r="U189"/>
      <c r="V189"/>
      <c r="W189"/>
      <c r="X189"/>
      <c r="Y189"/>
      <c r="Z189"/>
      <c r="AA189"/>
      <c r="AB189"/>
      <c r="AC189"/>
      <c r="AD189"/>
      <c r="AE189"/>
    </row>
    <row r="190" spans="1:31" ht="12.95" customHeight="1" x14ac:dyDescent="0.2">
      <c r="A190"/>
      <c r="B190"/>
      <c r="C190"/>
      <c r="D190"/>
      <c r="E190"/>
      <c r="F190"/>
      <c r="G190"/>
      <c r="H190"/>
      <c r="I190"/>
      <c r="J190"/>
      <c r="K190"/>
      <c r="L190"/>
      <c r="M190"/>
      <c r="N190"/>
      <c r="O190"/>
      <c r="P190"/>
      <c r="Q190"/>
      <c r="R190"/>
      <c r="S190"/>
      <c r="T190" s="328"/>
      <c r="U190"/>
      <c r="V190"/>
      <c r="W190"/>
      <c r="X190"/>
      <c r="Y190"/>
      <c r="Z190"/>
      <c r="AA190"/>
      <c r="AB190"/>
      <c r="AC190"/>
      <c r="AD190"/>
      <c r="AE190"/>
    </row>
    <row r="191" spans="1:31" ht="12.95" customHeight="1" x14ac:dyDescent="0.2">
      <c r="A191"/>
      <c r="B191"/>
      <c r="C191"/>
      <c r="D191"/>
      <c r="E191"/>
      <c r="F191"/>
      <c r="G191"/>
      <c r="H191"/>
      <c r="I191"/>
      <c r="J191"/>
      <c r="K191"/>
      <c r="L191"/>
      <c r="M191"/>
      <c r="N191"/>
      <c r="O191"/>
      <c r="P191"/>
      <c r="Q191"/>
      <c r="R191"/>
      <c r="S191"/>
      <c r="T191" s="328"/>
      <c r="U191"/>
      <c r="V191"/>
      <c r="W191"/>
      <c r="X191"/>
      <c r="Y191"/>
      <c r="Z191"/>
      <c r="AA191"/>
      <c r="AB191"/>
      <c r="AC191"/>
      <c r="AD191"/>
      <c r="AE191"/>
    </row>
    <row r="192" spans="1:31" ht="12.95" customHeight="1" x14ac:dyDescent="0.2">
      <c r="A192"/>
      <c r="B192"/>
      <c r="C192"/>
      <c r="D192"/>
      <c r="E192"/>
      <c r="F192"/>
      <c r="G192"/>
      <c r="H192"/>
      <c r="I192"/>
      <c r="J192"/>
      <c r="K192"/>
      <c r="L192"/>
      <c r="M192"/>
      <c r="N192"/>
      <c r="O192"/>
      <c r="P192"/>
      <c r="Q192"/>
      <c r="R192"/>
      <c r="S192"/>
      <c r="T192" s="328"/>
      <c r="U192"/>
      <c r="V192"/>
      <c r="W192"/>
      <c r="X192"/>
      <c r="Y192"/>
      <c r="Z192"/>
      <c r="AA192"/>
      <c r="AB192"/>
      <c r="AC192"/>
      <c r="AD192"/>
      <c r="AE192"/>
    </row>
    <row r="193" spans="1:31" ht="12.95" customHeight="1" x14ac:dyDescent="0.2">
      <c r="A193"/>
      <c r="B193"/>
      <c r="C193"/>
      <c r="D193"/>
      <c r="E193"/>
      <c r="F193"/>
      <c r="G193"/>
      <c r="H193"/>
      <c r="I193"/>
      <c r="J193"/>
      <c r="K193"/>
      <c r="L193"/>
      <c r="M193"/>
      <c r="N193"/>
      <c r="O193"/>
      <c r="P193"/>
      <c r="Q193"/>
      <c r="R193"/>
      <c r="S193"/>
      <c r="T193" s="328"/>
      <c r="U193"/>
      <c r="V193"/>
      <c r="W193"/>
      <c r="X193"/>
      <c r="Y193"/>
      <c r="Z193"/>
      <c r="AA193"/>
      <c r="AB193"/>
      <c r="AC193"/>
      <c r="AD193"/>
      <c r="AE193"/>
    </row>
    <row r="194" spans="1:31" ht="12.95" customHeight="1" x14ac:dyDescent="0.2">
      <c r="A194"/>
      <c r="B194"/>
      <c r="C194"/>
      <c r="D194"/>
      <c r="E194"/>
      <c r="F194"/>
      <c r="G194"/>
      <c r="H194"/>
      <c r="I194"/>
      <c r="J194"/>
      <c r="K194"/>
      <c r="L194"/>
      <c r="M194"/>
      <c r="N194"/>
      <c r="O194"/>
      <c r="P194"/>
      <c r="Q194"/>
      <c r="R194"/>
      <c r="S194"/>
      <c r="T194" s="328"/>
      <c r="U194"/>
      <c r="V194"/>
      <c r="W194"/>
      <c r="X194"/>
      <c r="Y194"/>
      <c r="Z194"/>
      <c r="AA194"/>
      <c r="AB194"/>
      <c r="AC194"/>
      <c r="AD194"/>
      <c r="AE194"/>
    </row>
    <row r="195" spans="1:31" ht="12.95" customHeight="1" x14ac:dyDescent="0.2">
      <c r="A195"/>
      <c r="B195"/>
      <c r="C195"/>
      <c r="D195"/>
      <c r="E195"/>
      <c r="F195"/>
      <c r="G195"/>
      <c r="H195"/>
      <c r="I195"/>
      <c r="J195"/>
      <c r="K195"/>
      <c r="L195"/>
      <c r="M195"/>
      <c r="N195"/>
      <c r="O195"/>
      <c r="P195"/>
      <c r="Q195"/>
      <c r="R195"/>
      <c r="S195"/>
      <c r="T195" s="328"/>
      <c r="U195"/>
      <c r="V195"/>
      <c r="W195"/>
      <c r="X195"/>
      <c r="Y195"/>
      <c r="Z195"/>
      <c r="AA195"/>
      <c r="AB195"/>
      <c r="AC195"/>
      <c r="AD195"/>
      <c r="AE195"/>
    </row>
    <row r="196" spans="1:31" ht="12.95" customHeight="1" x14ac:dyDescent="0.2">
      <c r="A196"/>
      <c r="B196"/>
      <c r="C196"/>
      <c r="D196"/>
      <c r="E196"/>
      <c r="F196"/>
      <c r="G196"/>
      <c r="H196"/>
      <c r="I196"/>
      <c r="J196"/>
      <c r="K196"/>
      <c r="L196"/>
      <c r="M196"/>
      <c r="N196"/>
      <c r="O196"/>
      <c r="P196"/>
      <c r="Q196"/>
      <c r="R196"/>
      <c r="S196"/>
      <c r="T196" s="328"/>
      <c r="U196"/>
      <c r="V196"/>
      <c r="W196"/>
      <c r="X196"/>
      <c r="Y196"/>
      <c r="Z196"/>
      <c r="AA196"/>
      <c r="AB196"/>
      <c r="AC196"/>
      <c r="AD196"/>
      <c r="AE196"/>
    </row>
    <row r="197" spans="1:31" ht="12.95" customHeight="1" x14ac:dyDescent="0.2">
      <c r="A197"/>
      <c r="B197"/>
      <c r="C197"/>
      <c r="D197"/>
      <c r="E197"/>
      <c r="F197"/>
      <c r="G197"/>
      <c r="H197"/>
      <c r="I197"/>
      <c r="J197"/>
      <c r="K197"/>
      <c r="L197"/>
      <c r="M197"/>
      <c r="N197"/>
      <c r="O197"/>
      <c r="P197"/>
      <c r="Q197"/>
      <c r="R197"/>
      <c r="S197"/>
      <c r="T197" s="328"/>
      <c r="U197"/>
      <c r="V197"/>
      <c r="W197"/>
      <c r="X197"/>
      <c r="Y197"/>
      <c r="Z197"/>
      <c r="AA197"/>
      <c r="AB197"/>
      <c r="AC197"/>
      <c r="AD197"/>
      <c r="AE197"/>
    </row>
    <row r="198" spans="1:31" ht="12.95" customHeight="1" x14ac:dyDescent="0.2">
      <c r="A198"/>
      <c r="B198"/>
      <c r="C198"/>
      <c r="D198"/>
      <c r="E198"/>
      <c r="F198"/>
      <c r="G198"/>
      <c r="H198"/>
      <c r="I198"/>
      <c r="J198"/>
      <c r="K198"/>
      <c r="L198"/>
      <c r="M198"/>
      <c r="N198"/>
      <c r="O198"/>
      <c r="P198"/>
      <c r="Q198"/>
      <c r="R198"/>
      <c r="S198"/>
      <c r="T198" s="328"/>
      <c r="U198"/>
      <c r="V198"/>
      <c r="W198"/>
      <c r="X198"/>
      <c r="Y198"/>
      <c r="Z198"/>
      <c r="AA198"/>
      <c r="AB198"/>
      <c r="AC198"/>
      <c r="AD198"/>
      <c r="AE198"/>
    </row>
    <row r="199" spans="1:31" ht="12.95" customHeight="1" x14ac:dyDescent="0.2">
      <c r="A199"/>
      <c r="B199"/>
      <c r="C199"/>
      <c r="D199"/>
      <c r="E199"/>
      <c r="F199"/>
      <c r="G199"/>
      <c r="H199"/>
      <c r="I199"/>
      <c r="J199"/>
      <c r="K199"/>
      <c r="L199"/>
      <c r="M199"/>
      <c r="N199"/>
      <c r="O199"/>
      <c r="P199"/>
      <c r="Q199"/>
      <c r="R199"/>
      <c r="S199"/>
      <c r="T199" s="328"/>
      <c r="U199"/>
      <c r="V199"/>
      <c r="W199"/>
      <c r="X199"/>
      <c r="Y199"/>
      <c r="Z199"/>
      <c r="AA199"/>
      <c r="AB199"/>
      <c r="AC199"/>
      <c r="AD199"/>
      <c r="AE199"/>
    </row>
    <row r="200" spans="1:31" ht="12.95" customHeight="1" x14ac:dyDescent="0.2">
      <c r="A200"/>
      <c r="B200"/>
      <c r="C200"/>
      <c r="D200"/>
      <c r="E200"/>
      <c r="F200"/>
      <c r="G200"/>
      <c r="H200"/>
      <c r="I200"/>
      <c r="J200"/>
      <c r="K200"/>
      <c r="L200"/>
      <c r="M200"/>
      <c r="N200"/>
      <c r="O200"/>
      <c r="P200"/>
      <c r="Q200"/>
      <c r="R200"/>
      <c r="S200"/>
      <c r="T200" s="328"/>
      <c r="U200"/>
      <c r="V200"/>
      <c r="W200"/>
      <c r="X200"/>
      <c r="Y200"/>
      <c r="Z200"/>
      <c r="AA200"/>
      <c r="AB200"/>
      <c r="AC200"/>
      <c r="AD200"/>
      <c r="AE200"/>
    </row>
    <row r="201" spans="1:31" ht="12.95" customHeight="1" x14ac:dyDescent="0.2">
      <c r="A201"/>
      <c r="B201"/>
      <c r="C201"/>
      <c r="D201"/>
      <c r="E201"/>
      <c r="F201"/>
      <c r="G201"/>
      <c r="H201"/>
      <c r="I201"/>
      <c r="J201"/>
      <c r="K201"/>
      <c r="L201"/>
      <c r="M201"/>
      <c r="N201"/>
      <c r="O201"/>
      <c r="P201"/>
      <c r="Q201"/>
      <c r="R201"/>
      <c r="S201"/>
      <c r="T201" s="328"/>
      <c r="U201"/>
      <c r="V201"/>
      <c r="W201"/>
      <c r="X201"/>
      <c r="Y201"/>
      <c r="Z201"/>
      <c r="AA201"/>
      <c r="AB201"/>
      <c r="AC201"/>
      <c r="AD201"/>
      <c r="AE201"/>
    </row>
    <row r="202" spans="1:31" ht="12.95" customHeight="1" x14ac:dyDescent="0.2">
      <c r="A202"/>
      <c r="B202"/>
      <c r="C202"/>
      <c r="D202"/>
      <c r="E202"/>
      <c r="F202"/>
      <c r="G202"/>
      <c r="H202"/>
      <c r="I202"/>
      <c r="J202"/>
      <c r="K202"/>
      <c r="L202"/>
      <c r="M202"/>
      <c r="N202"/>
      <c r="O202"/>
      <c r="P202"/>
      <c r="Q202"/>
      <c r="R202"/>
      <c r="S202"/>
      <c r="T202" s="328"/>
      <c r="U202"/>
      <c r="V202"/>
      <c r="W202"/>
      <c r="X202"/>
      <c r="Y202"/>
      <c r="Z202"/>
      <c r="AA202"/>
      <c r="AB202"/>
      <c r="AC202"/>
      <c r="AD202"/>
      <c r="AE202"/>
    </row>
    <row r="203" spans="1:31" ht="12.95" customHeight="1" x14ac:dyDescent="0.2">
      <c r="A203"/>
      <c r="B203"/>
      <c r="C203"/>
      <c r="D203"/>
      <c r="E203"/>
      <c r="F203"/>
      <c r="G203"/>
      <c r="H203"/>
      <c r="I203"/>
      <c r="J203"/>
      <c r="K203"/>
      <c r="L203"/>
      <c r="M203"/>
      <c r="N203"/>
      <c r="O203"/>
      <c r="P203"/>
      <c r="Q203"/>
      <c r="R203"/>
      <c r="S203"/>
      <c r="T203" s="328"/>
      <c r="U203"/>
      <c r="V203"/>
      <c r="W203"/>
      <c r="X203"/>
      <c r="Y203"/>
      <c r="Z203"/>
      <c r="AA203"/>
      <c r="AB203"/>
      <c r="AC203"/>
      <c r="AD203"/>
      <c r="AE203"/>
    </row>
    <row r="204" spans="1:31" ht="12.95" customHeight="1" x14ac:dyDescent="0.2">
      <c r="A204"/>
      <c r="B204"/>
      <c r="C204"/>
      <c r="D204"/>
      <c r="E204"/>
      <c r="F204"/>
      <c r="G204"/>
      <c r="H204"/>
      <c r="I204"/>
      <c r="J204"/>
      <c r="K204"/>
      <c r="L204"/>
      <c r="M204"/>
      <c r="N204"/>
      <c r="O204"/>
      <c r="P204"/>
      <c r="Q204"/>
      <c r="R204"/>
      <c r="S204"/>
      <c r="T204" s="328"/>
      <c r="U204"/>
      <c r="V204"/>
      <c r="W204"/>
      <c r="X204"/>
      <c r="Y204"/>
      <c r="Z204"/>
      <c r="AA204"/>
      <c r="AB204"/>
      <c r="AC204"/>
      <c r="AD204"/>
      <c r="AE204"/>
    </row>
    <row r="205" spans="1:31" ht="12.95" customHeight="1" x14ac:dyDescent="0.2">
      <c r="A205"/>
      <c r="B205"/>
      <c r="C205"/>
      <c r="D205"/>
      <c r="E205"/>
      <c r="F205"/>
      <c r="G205"/>
      <c r="H205"/>
      <c r="I205"/>
      <c r="J205"/>
      <c r="K205"/>
      <c r="L205"/>
      <c r="M205"/>
      <c r="N205"/>
      <c r="O205"/>
      <c r="P205"/>
      <c r="Q205"/>
      <c r="R205"/>
      <c r="S205"/>
      <c r="T205" s="328"/>
      <c r="U205"/>
      <c r="V205"/>
      <c r="W205"/>
      <c r="X205"/>
      <c r="Y205"/>
      <c r="Z205"/>
      <c r="AA205"/>
      <c r="AB205"/>
      <c r="AC205"/>
      <c r="AD205"/>
      <c r="AE205"/>
    </row>
    <row r="206" spans="1:31" ht="12.95" customHeight="1" x14ac:dyDescent="0.2">
      <c r="A206"/>
      <c r="B206"/>
      <c r="C206"/>
      <c r="D206"/>
      <c r="E206"/>
      <c r="F206"/>
      <c r="G206"/>
      <c r="H206"/>
      <c r="I206"/>
      <c r="J206"/>
      <c r="K206"/>
      <c r="L206"/>
      <c r="M206"/>
      <c r="N206"/>
      <c r="O206"/>
      <c r="P206"/>
      <c r="Q206"/>
      <c r="R206"/>
      <c r="S206"/>
      <c r="T206" s="328"/>
      <c r="U206"/>
      <c r="V206"/>
      <c r="W206"/>
      <c r="X206"/>
      <c r="Y206"/>
      <c r="Z206"/>
      <c r="AA206"/>
      <c r="AB206"/>
      <c r="AC206"/>
      <c r="AD206"/>
      <c r="AE206"/>
    </row>
    <row r="207" spans="1:31" ht="12.95" customHeight="1" x14ac:dyDescent="0.2">
      <c r="A207"/>
      <c r="B207"/>
      <c r="C207"/>
      <c r="D207"/>
      <c r="E207"/>
      <c r="F207"/>
      <c r="G207"/>
      <c r="H207"/>
      <c r="I207"/>
      <c r="J207"/>
      <c r="K207"/>
      <c r="L207"/>
      <c r="M207"/>
      <c r="N207"/>
      <c r="O207"/>
      <c r="P207"/>
      <c r="Q207"/>
      <c r="R207"/>
      <c r="S207"/>
      <c r="T207" s="328"/>
      <c r="U207"/>
      <c r="V207"/>
      <c r="W207"/>
      <c r="X207"/>
      <c r="Y207"/>
      <c r="Z207"/>
      <c r="AA207"/>
      <c r="AB207"/>
      <c r="AC207"/>
      <c r="AD207"/>
      <c r="AE207"/>
    </row>
    <row r="208" spans="1:31" ht="12.95" customHeight="1" x14ac:dyDescent="0.2">
      <c r="A208"/>
      <c r="B208"/>
      <c r="C208"/>
      <c r="D208"/>
      <c r="E208"/>
      <c r="F208"/>
      <c r="G208"/>
      <c r="H208"/>
      <c r="I208"/>
      <c r="J208"/>
      <c r="K208"/>
      <c r="L208"/>
      <c r="M208"/>
      <c r="N208"/>
      <c r="O208"/>
      <c r="P208"/>
      <c r="Q208"/>
      <c r="R208"/>
      <c r="S208"/>
      <c r="T208" s="328"/>
      <c r="U208"/>
      <c r="V208"/>
      <c r="W208"/>
      <c r="X208"/>
      <c r="Y208"/>
      <c r="Z208"/>
      <c r="AA208"/>
      <c r="AB208"/>
      <c r="AC208"/>
      <c r="AD208"/>
      <c r="AE208"/>
    </row>
    <row r="209" spans="1:31" ht="12.95" customHeight="1" x14ac:dyDescent="0.2">
      <c r="A209"/>
      <c r="B209"/>
      <c r="C209"/>
      <c r="D209"/>
      <c r="E209"/>
      <c r="F209"/>
      <c r="G209"/>
      <c r="H209"/>
      <c r="I209"/>
      <c r="J209"/>
      <c r="K209"/>
      <c r="L209"/>
      <c r="M209"/>
      <c r="N209"/>
      <c r="O209"/>
      <c r="P209"/>
      <c r="Q209"/>
      <c r="R209"/>
      <c r="S209"/>
      <c r="T209" s="328"/>
      <c r="U209"/>
      <c r="V209"/>
      <c r="W209"/>
      <c r="X209"/>
      <c r="Y209"/>
      <c r="Z209"/>
      <c r="AA209"/>
      <c r="AB209"/>
      <c r="AC209"/>
      <c r="AD209"/>
      <c r="AE209"/>
    </row>
    <row r="210" spans="1:31" ht="12.95" customHeight="1" x14ac:dyDescent="0.2">
      <c r="A210"/>
      <c r="B210"/>
      <c r="C210"/>
      <c r="D210"/>
      <c r="E210"/>
      <c r="F210"/>
      <c r="G210"/>
      <c r="H210"/>
      <c r="I210"/>
      <c r="J210"/>
      <c r="K210"/>
      <c r="L210"/>
      <c r="M210"/>
      <c r="N210"/>
      <c r="O210"/>
      <c r="P210"/>
      <c r="Q210"/>
      <c r="R210"/>
      <c r="S210"/>
      <c r="T210" s="328"/>
      <c r="U210"/>
      <c r="V210"/>
      <c r="W210"/>
      <c r="X210"/>
      <c r="Y210"/>
      <c r="Z210"/>
      <c r="AA210"/>
      <c r="AB210"/>
      <c r="AC210"/>
      <c r="AD210"/>
      <c r="AE210"/>
    </row>
    <row r="211" spans="1:31" ht="12.95" customHeight="1" x14ac:dyDescent="0.2">
      <c r="A211"/>
      <c r="B211"/>
      <c r="C211"/>
      <c r="D211"/>
      <c r="E211"/>
      <c r="F211"/>
      <c r="G211"/>
      <c r="H211"/>
      <c r="I211"/>
      <c r="J211"/>
      <c r="K211"/>
      <c r="L211"/>
      <c r="M211"/>
      <c r="N211"/>
      <c r="O211"/>
      <c r="P211"/>
      <c r="Q211"/>
      <c r="R211"/>
      <c r="S211"/>
      <c r="T211" s="328"/>
      <c r="U211"/>
      <c r="V211"/>
      <c r="W211"/>
      <c r="X211"/>
      <c r="Y211"/>
      <c r="Z211"/>
      <c r="AA211"/>
      <c r="AB211"/>
      <c r="AC211"/>
      <c r="AD211"/>
      <c r="AE211"/>
    </row>
    <row r="212" spans="1:31" ht="12.95" customHeight="1" x14ac:dyDescent="0.2">
      <c r="A212"/>
      <c r="B212"/>
      <c r="C212"/>
      <c r="D212"/>
      <c r="E212"/>
      <c r="F212"/>
      <c r="G212"/>
      <c r="H212"/>
      <c r="I212"/>
      <c r="J212"/>
      <c r="K212"/>
      <c r="L212"/>
      <c r="M212"/>
      <c r="N212"/>
      <c r="O212"/>
      <c r="P212"/>
      <c r="Q212"/>
      <c r="R212"/>
      <c r="S212"/>
      <c r="T212" s="328"/>
      <c r="U212"/>
      <c r="V212"/>
      <c r="W212"/>
      <c r="X212"/>
      <c r="Y212"/>
      <c r="Z212"/>
      <c r="AA212"/>
      <c r="AB212"/>
      <c r="AC212"/>
      <c r="AD212"/>
      <c r="AE212"/>
    </row>
    <row r="213" spans="1:31" ht="12.95" customHeight="1" x14ac:dyDescent="0.2">
      <c r="A213"/>
      <c r="B213"/>
      <c r="C213"/>
      <c r="D213"/>
      <c r="E213"/>
      <c r="F213"/>
      <c r="G213"/>
      <c r="H213"/>
      <c r="I213"/>
      <c r="J213"/>
      <c r="K213"/>
      <c r="L213"/>
      <c r="M213"/>
      <c r="N213"/>
      <c r="O213"/>
      <c r="P213"/>
      <c r="Q213"/>
      <c r="R213"/>
      <c r="S213"/>
      <c r="T213" s="328"/>
      <c r="U213"/>
      <c r="V213"/>
      <c r="W213"/>
      <c r="X213"/>
      <c r="Y213"/>
      <c r="Z213"/>
      <c r="AA213"/>
      <c r="AB213"/>
      <c r="AC213"/>
      <c r="AD213"/>
      <c r="AE213"/>
    </row>
    <row r="214" spans="1:31" ht="12.95" customHeight="1" x14ac:dyDescent="0.2">
      <c r="A214"/>
      <c r="B214"/>
      <c r="C214"/>
      <c r="D214"/>
      <c r="E214"/>
      <c r="F214"/>
      <c r="G214"/>
      <c r="H214"/>
      <c r="I214"/>
      <c r="J214"/>
      <c r="K214"/>
      <c r="L214"/>
      <c r="M214"/>
      <c r="N214"/>
      <c r="O214"/>
      <c r="P214"/>
      <c r="Q214"/>
      <c r="R214"/>
      <c r="S214"/>
      <c r="T214" s="328"/>
      <c r="U214"/>
      <c r="V214"/>
      <c r="W214"/>
      <c r="X214"/>
      <c r="Y214"/>
      <c r="Z214"/>
      <c r="AA214"/>
      <c r="AB214"/>
      <c r="AC214"/>
      <c r="AD214"/>
      <c r="AE214"/>
    </row>
    <row r="215" spans="1:31" ht="12.95" customHeight="1" x14ac:dyDescent="0.2">
      <c r="A215"/>
      <c r="B215"/>
      <c r="C215"/>
      <c r="D215"/>
      <c r="E215"/>
      <c r="F215"/>
      <c r="G215"/>
      <c r="H215"/>
      <c r="I215"/>
      <c r="J215"/>
      <c r="K215"/>
      <c r="L215"/>
      <c r="M215"/>
      <c r="N215"/>
      <c r="O215"/>
      <c r="P215"/>
      <c r="Q215"/>
      <c r="R215"/>
      <c r="S215"/>
      <c r="T215" s="328"/>
      <c r="U215"/>
      <c r="V215"/>
      <c r="W215"/>
      <c r="X215"/>
      <c r="Y215"/>
      <c r="Z215"/>
      <c r="AA215"/>
      <c r="AB215"/>
      <c r="AC215"/>
      <c r="AD215"/>
      <c r="AE215"/>
    </row>
    <row r="216" spans="1:31" ht="12.95" customHeight="1" x14ac:dyDescent="0.2">
      <c r="A216"/>
      <c r="B216"/>
      <c r="C216"/>
      <c r="D216"/>
      <c r="E216"/>
      <c r="F216"/>
      <c r="G216"/>
      <c r="H216"/>
      <c r="I216"/>
      <c r="J216"/>
      <c r="K216"/>
      <c r="L216"/>
      <c r="M216"/>
      <c r="N216"/>
      <c r="O216"/>
      <c r="P216"/>
      <c r="Q216"/>
      <c r="R216"/>
      <c r="S216"/>
      <c r="T216" s="328"/>
      <c r="U216"/>
      <c r="V216"/>
      <c r="W216"/>
      <c r="X216"/>
      <c r="Y216"/>
      <c r="Z216"/>
      <c r="AA216"/>
      <c r="AB216"/>
      <c r="AC216"/>
      <c r="AD216"/>
      <c r="AE216"/>
    </row>
    <row r="217" spans="1:31" ht="12.95" customHeight="1" x14ac:dyDescent="0.2">
      <c r="A217"/>
      <c r="B217"/>
      <c r="C217"/>
      <c r="D217"/>
      <c r="E217"/>
      <c r="F217"/>
      <c r="G217"/>
      <c r="H217"/>
      <c r="I217"/>
      <c r="J217"/>
      <c r="K217"/>
      <c r="L217"/>
      <c r="M217"/>
      <c r="N217"/>
      <c r="O217"/>
      <c r="P217"/>
      <c r="Q217"/>
      <c r="R217"/>
      <c r="S217"/>
      <c r="T217" s="328"/>
      <c r="U217"/>
      <c r="V217"/>
      <c r="W217"/>
      <c r="X217"/>
      <c r="Y217"/>
      <c r="Z217"/>
      <c r="AA217"/>
      <c r="AB217"/>
      <c r="AC217"/>
      <c r="AD217"/>
      <c r="AE217"/>
    </row>
    <row r="218" spans="1:31" ht="12.95" customHeight="1" x14ac:dyDescent="0.2">
      <c r="A218"/>
      <c r="B218"/>
      <c r="C218"/>
      <c r="D218"/>
      <c r="E218"/>
      <c r="F218"/>
      <c r="G218"/>
      <c r="H218"/>
      <c r="I218"/>
      <c r="J218"/>
      <c r="K218"/>
      <c r="L218"/>
      <c r="M218"/>
      <c r="N218"/>
      <c r="O218"/>
      <c r="P218"/>
      <c r="Q218"/>
      <c r="R218"/>
      <c r="S218"/>
      <c r="T218" s="328"/>
      <c r="U218"/>
      <c r="V218"/>
      <c r="W218"/>
      <c r="X218"/>
      <c r="Y218"/>
      <c r="Z218"/>
      <c r="AA218"/>
      <c r="AB218"/>
      <c r="AC218"/>
      <c r="AD218"/>
      <c r="AE218"/>
    </row>
    <row r="219" spans="1:31" ht="12.95" customHeight="1" x14ac:dyDescent="0.2">
      <c r="A219"/>
      <c r="B219"/>
      <c r="C219"/>
      <c r="D219"/>
      <c r="E219"/>
      <c r="F219"/>
      <c r="G219"/>
      <c r="H219"/>
      <c r="I219"/>
      <c r="J219"/>
      <c r="K219"/>
      <c r="L219"/>
      <c r="M219"/>
      <c r="N219"/>
      <c r="O219"/>
      <c r="P219"/>
      <c r="Q219"/>
      <c r="R219"/>
      <c r="S219"/>
      <c r="T219" s="328"/>
      <c r="U219"/>
      <c r="V219"/>
      <c r="W219"/>
      <c r="X219"/>
      <c r="Y219"/>
      <c r="Z219"/>
      <c r="AA219"/>
      <c r="AB219"/>
      <c r="AC219"/>
      <c r="AD219"/>
      <c r="AE219"/>
    </row>
    <row r="220" spans="1:31" ht="12.95" customHeight="1" x14ac:dyDescent="0.2">
      <c r="A220"/>
      <c r="B220"/>
      <c r="C220"/>
      <c r="D220"/>
      <c r="E220"/>
      <c r="F220"/>
      <c r="G220"/>
      <c r="H220"/>
      <c r="I220"/>
      <c r="J220"/>
      <c r="K220"/>
      <c r="L220"/>
      <c r="M220"/>
      <c r="N220"/>
      <c r="O220"/>
      <c r="P220"/>
      <c r="Q220"/>
      <c r="R220"/>
      <c r="S220"/>
      <c r="T220" s="328"/>
      <c r="U220"/>
      <c r="V220"/>
      <c r="W220"/>
      <c r="X220"/>
      <c r="Y220"/>
      <c r="Z220"/>
      <c r="AA220"/>
      <c r="AB220"/>
      <c r="AC220"/>
      <c r="AD220"/>
      <c r="AE220"/>
    </row>
    <row r="221" spans="1:31" ht="12.95" customHeight="1" x14ac:dyDescent="0.2">
      <c r="A221"/>
      <c r="B221"/>
      <c r="C221"/>
      <c r="D221"/>
      <c r="E221"/>
      <c r="F221"/>
      <c r="G221"/>
      <c r="H221"/>
      <c r="I221"/>
      <c r="J221"/>
      <c r="K221"/>
      <c r="L221"/>
      <c r="M221"/>
      <c r="N221"/>
      <c r="O221"/>
      <c r="P221"/>
      <c r="Q221"/>
      <c r="R221"/>
      <c r="S221"/>
      <c r="T221" s="328"/>
      <c r="U221"/>
      <c r="V221"/>
      <c r="W221"/>
      <c r="X221"/>
      <c r="Y221"/>
      <c r="Z221"/>
      <c r="AA221"/>
      <c r="AB221"/>
      <c r="AC221"/>
      <c r="AD221"/>
      <c r="AE221"/>
    </row>
    <row r="222" spans="1:31" ht="12.95" customHeight="1" x14ac:dyDescent="0.2">
      <c r="A222"/>
      <c r="B222"/>
      <c r="C222"/>
      <c r="D222"/>
      <c r="E222"/>
      <c r="F222"/>
      <c r="G222"/>
      <c r="H222"/>
      <c r="I222"/>
      <c r="J222"/>
      <c r="K222"/>
      <c r="L222"/>
      <c r="M222"/>
      <c r="N222"/>
      <c r="O222"/>
      <c r="P222"/>
      <c r="Q222"/>
      <c r="R222"/>
      <c r="S222"/>
      <c r="T222" s="328"/>
      <c r="U222"/>
      <c r="V222"/>
      <c r="W222"/>
      <c r="X222"/>
      <c r="Y222"/>
      <c r="Z222"/>
      <c r="AA222"/>
      <c r="AB222"/>
      <c r="AC222"/>
      <c r="AD222"/>
      <c r="AE222"/>
    </row>
    <row r="223" spans="1:31" ht="12.95" customHeight="1" x14ac:dyDescent="0.2">
      <c r="A223"/>
      <c r="B223"/>
      <c r="C223"/>
      <c r="D223"/>
      <c r="E223"/>
      <c r="F223"/>
      <c r="G223"/>
      <c r="H223"/>
      <c r="I223"/>
      <c r="J223"/>
      <c r="K223"/>
      <c r="L223"/>
      <c r="M223"/>
      <c r="N223"/>
      <c r="O223"/>
      <c r="P223"/>
      <c r="Q223"/>
      <c r="R223"/>
      <c r="S223"/>
      <c r="T223" s="328"/>
      <c r="U223"/>
      <c r="V223"/>
      <c r="W223"/>
      <c r="X223"/>
      <c r="Y223"/>
      <c r="Z223"/>
      <c r="AA223"/>
      <c r="AB223"/>
      <c r="AC223"/>
      <c r="AD223"/>
      <c r="AE223"/>
    </row>
    <row r="224" spans="1:31" ht="12.95" customHeight="1" x14ac:dyDescent="0.2">
      <c r="A224"/>
      <c r="B224"/>
      <c r="C224"/>
      <c r="D224"/>
      <c r="E224"/>
      <c r="F224"/>
      <c r="G224"/>
      <c r="H224"/>
      <c r="I224"/>
      <c r="J224"/>
      <c r="K224"/>
      <c r="L224"/>
      <c r="M224"/>
      <c r="N224"/>
      <c r="O224"/>
      <c r="P224"/>
      <c r="Q224"/>
      <c r="R224"/>
      <c r="S224"/>
      <c r="T224" s="328"/>
      <c r="U224"/>
      <c r="V224"/>
      <c r="W224"/>
      <c r="X224"/>
      <c r="Y224"/>
      <c r="Z224"/>
      <c r="AA224"/>
      <c r="AB224"/>
      <c r="AC224"/>
      <c r="AD224"/>
      <c r="AE224"/>
    </row>
    <row r="225" spans="1:31" ht="12.95" customHeight="1" x14ac:dyDescent="0.2">
      <c r="A225"/>
      <c r="B225"/>
      <c r="C225"/>
      <c r="D225"/>
      <c r="E225"/>
      <c r="F225"/>
      <c r="G225"/>
      <c r="H225"/>
      <c r="I225"/>
      <c r="J225"/>
      <c r="K225"/>
      <c r="L225"/>
      <c r="M225"/>
      <c r="N225"/>
      <c r="O225"/>
      <c r="P225"/>
      <c r="Q225"/>
      <c r="R225"/>
      <c r="S225"/>
      <c r="T225" s="328"/>
      <c r="U225"/>
      <c r="V225"/>
      <c r="W225"/>
      <c r="X225"/>
      <c r="Y225"/>
      <c r="Z225"/>
      <c r="AA225"/>
      <c r="AB225"/>
      <c r="AC225"/>
      <c r="AD225"/>
      <c r="AE225"/>
    </row>
    <row r="226" spans="1:31" ht="12.95" customHeight="1" x14ac:dyDescent="0.2">
      <c r="A226"/>
      <c r="B226"/>
      <c r="C226"/>
      <c r="D226"/>
      <c r="E226"/>
      <c r="F226"/>
      <c r="G226"/>
      <c r="H226"/>
      <c r="I226"/>
      <c r="J226"/>
      <c r="K226"/>
      <c r="L226"/>
      <c r="M226"/>
      <c r="N226"/>
      <c r="O226"/>
      <c r="P226"/>
      <c r="Q226"/>
      <c r="R226"/>
      <c r="S226"/>
      <c r="T226" s="328"/>
      <c r="U226"/>
      <c r="V226"/>
      <c r="W226"/>
      <c r="X226"/>
      <c r="Y226"/>
      <c r="Z226"/>
      <c r="AA226"/>
      <c r="AB226"/>
      <c r="AC226"/>
      <c r="AD226"/>
      <c r="AE226"/>
    </row>
    <row r="227" spans="1:31" ht="12.95" customHeight="1" x14ac:dyDescent="0.2">
      <c r="A227"/>
      <c r="B227"/>
      <c r="C227"/>
      <c r="D227"/>
      <c r="E227"/>
      <c r="F227"/>
      <c r="G227"/>
      <c r="H227"/>
      <c r="I227"/>
      <c r="J227"/>
      <c r="K227"/>
      <c r="L227"/>
      <c r="M227"/>
      <c r="N227"/>
      <c r="O227"/>
      <c r="P227"/>
      <c r="Q227"/>
      <c r="R227"/>
      <c r="S227"/>
      <c r="T227" s="328"/>
      <c r="U227"/>
      <c r="V227"/>
      <c r="W227"/>
      <c r="X227"/>
      <c r="Y227"/>
      <c r="Z227"/>
      <c r="AA227"/>
      <c r="AB227"/>
      <c r="AC227"/>
      <c r="AD227"/>
      <c r="AE227"/>
    </row>
    <row r="228" spans="1:31" ht="12.95" customHeight="1" x14ac:dyDescent="0.2">
      <c r="A228"/>
      <c r="B228"/>
      <c r="C228"/>
      <c r="D228"/>
      <c r="E228"/>
      <c r="F228"/>
      <c r="G228"/>
      <c r="H228"/>
      <c r="I228"/>
      <c r="J228"/>
      <c r="K228"/>
      <c r="L228"/>
      <c r="M228"/>
      <c r="N228"/>
      <c r="O228"/>
      <c r="P228"/>
      <c r="Q228"/>
      <c r="R228"/>
      <c r="S228"/>
      <c r="T228" s="328"/>
      <c r="U228"/>
      <c r="V228"/>
      <c r="W228"/>
      <c r="X228"/>
      <c r="Y228"/>
      <c r="Z228"/>
      <c r="AA228"/>
      <c r="AB228"/>
      <c r="AC228"/>
      <c r="AD228"/>
      <c r="AE228"/>
    </row>
    <row r="229" spans="1:31" ht="12.95" customHeight="1" x14ac:dyDescent="0.2">
      <c r="A229"/>
      <c r="B229"/>
      <c r="C229"/>
      <c r="D229"/>
      <c r="E229"/>
      <c r="F229"/>
      <c r="G229"/>
      <c r="H229"/>
      <c r="I229"/>
      <c r="J229"/>
      <c r="K229"/>
      <c r="L229"/>
      <c r="M229"/>
      <c r="N229"/>
      <c r="O229"/>
      <c r="P229"/>
      <c r="Q229"/>
      <c r="R229"/>
      <c r="S229"/>
      <c r="T229" s="328"/>
      <c r="U229"/>
      <c r="V229"/>
      <c r="W229"/>
      <c r="X229"/>
      <c r="Y229"/>
      <c r="Z229"/>
      <c r="AA229"/>
      <c r="AB229"/>
      <c r="AC229"/>
      <c r="AD229"/>
      <c r="AE229"/>
    </row>
    <row r="230" spans="1:31" ht="12.95" customHeight="1" x14ac:dyDescent="0.2">
      <c r="A230"/>
      <c r="B230"/>
      <c r="C230"/>
      <c r="D230"/>
      <c r="E230"/>
      <c r="F230"/>
      <c r="G230"/>
      <c r="H230"/>
      <c r="I230"/>
      <c r="J230"/>
      <c r="K230"/>
      <c r="L230"/>
      <c r="M230"/>
      <c r="N230"/>
      <c r="O230"/>
      <c r="P230"/>
      <c r="Q230"/>
      <c r="R230"/>
      <c r="S230"/>
      <c r="T230" s="328"/>
      <c r="U230"/>
      <c r="V230"/>
      <c r="W230"/>
      <c r="X230"/>
      <c r="Y230"/>
      <c r="Z230"/>
      <c r="AA230"/>
      <c r="AB230"/>
      <c r="AC230"/>
      <c r="AD230"/>
      <c r="AE230"/>
    </row>
    <row r="231" spans="1:31" ht="12.95" customHeight="1" x14ac:dyDescent="0.2">
      <c r="A231"/>
      <c r="B231"/>
      <c r="C231"/>
      <c r="D231"/>
      <c r="E231"/>
      <c r="F231"/>
      <c r="G231"/>
      <c r="H231"/>
      <c r="I231"/>
      <c r="J231"/>
      <c r="K231"/>
      <c r="L231"/>
      <c r="M231"/>
      <c r="N231"/>
      <c r="O231"/>
      <c r="P231"/>
      <c r="Q231"/>
      <c r="R231"/>
      <c r="S231"/>
      <c r="T231" s="328"/>
      <c r="U231"/>
      <c r="V231"/>
      <c r="W231"/>
      <c r="X231"/>
      <c r="Y231"/>
      <c r="Z231"/>
      <c r="AA231"/>
      <c r="AB231"/>
      <c r="AC231"/>
      <c r="AD231"/>
      <c r="AE231"/>
    </row>
    <row r="232" spans="1:31" ht="12.95" customHeight="1" x14ac:dyDescent="0.2">
      <c r="A232"/>
      <c r="B232"/>
      <c r="C232"/>
      <c r="D232"/>
      <c r="E232"/>
      <c r="F232"/>
      <c r="G232"/>
      <c r="H232"/>
      <c r="I232"/>
      <c r="J232"/>
      <c r="K232"/>
      <c r="L232"/>
      <c r="M232"/>
      <c r="N232"/>
      <c r="O232"/>
      <c r="P232"/>
      <c r="Q232"/>
      <c r="R232"/>
      <c r="S232"/>
      <c r="T232" s="328"/>
      <c r="U232"/>
      <c r="V232"/>
      <c r="W232"/>
      <c r="X232"/>
      <c r="Y232"/>
      <c r="Z232"/>
      <c r="AA232"/>
      <c r="AB232"/>
      <c r="AC232"/>
      <c r="AD232"/>
      <c r="AE232"/>
    </row>
    <row r="233" spans="1:31" ht="12.95" customHeight="1" x14ac:dyDescent="0.2">
      <c r="A233"/>
      <c r="B233"/>
      <c r="C233"/>
      <c r="D233"/>
      <c r="E233"/>
      <c r="F233"/>
      <c r="G233"/>
      <c r="H233"/>
      <c r="I233"/>
      <c r="J233"/>
      <c r="K233"/>
      <c r="L233"/>
      <c r="M233"/>
      <c r="N233"/>
      <c r="O233"/>
      <c r="P233"/>
      <c r="Q233"/>
      <c r="R233"/>
      <c r="S233"/>
      <c r="T233" s="328"/>
      <c r="U233"/>
      <c r="V233"/>
      <c r="W233"/>
      <c r="X233"/>
      <c r="Y233"/>
      <c r="Z233"/>
      <c r="AA233"/>
      <c r="AB233"/>
      <c r="AC233"/>
      <c r="AD233"/>
      <c r="AE233"/>
    </row>
    <row r="234" spans="1:31" ht="12.95" customHeight="1" x14ac:dyDescent="0.2">
      <c r="A234"/>
      <c r="B234"/>
      <c r="C234"/>
      <c r="D234"/>
      <c r="E234"/>
      <c r="F234"/>
      <c r="G234"/>
      <c r="H234"/>
      <c r="I234"/>
      <c r="J234"/>
      <c r="K234"/>
      <c r="L234"/>
      <c r="M234"/>
      <c r="N234"/>
      <c r="O234"/>
      <c r="P234"/>
      <c r="Q234"/>
      <c r="R234"/>
      <c r="S234"/>
      <c r="T234" s="328"/>
      <c r="U234"/>
      <c r="V234"/>
      <c r="W234"/>
      <c r="X234"/>
      <c r="Y234"/>
      <c r="Z234"/>
      <c r="AA234"/>
      <c r="AB234"/>
      <c r="AC234"/>
      <c r="AD234"/>
      <c r="AE234"/>
    </row>
    <row r="235" spans="1:31" ht="12.95" customHeight="1" x14ac:dyDescent="0.2">
      <c r="A235"/>
      <c r="B235"/>
      <c r="C235"/>
      <c r="D235"/>
      <c r="E235"/>
      <c r="F235"/>
      <c r="G235"/>
      <c r="H235"/>
      <c r="I235"/>
      <c r="J235"/>
      <c r="K235"/>
      <c r="L235"/>
      <c r="M235"/>
      <c r="N235"/>
      <c r="O235"/>
      <c r="P235"/>
      <c r="Q235"/>
      <c r="R235"/>
      <c r="S235"/>
      <c r="T235" s="328"/>
      <c r="U235"/>
      <c r="V235"/>
      <c r="W235"/>
      <c r="X235"/>
      <c r="Y235"/>
      <c r="Z235"/>
      <c r="AA235"/>
      <c r="AB235"/>
      <c r="AC235"/>
      <c r="AD235"/>
      <c r="AE235"/>
    </row>
    <row r="236" spans="1:31" ht="12.95" customHeight="1" x14ac:dyDescent="0.2">
      <c r="A236"/>
      <c r="B236"/>
      <c r="C236"/>
      <c r="D236"/>
      <c r="E236"/>
      <c r="F236"/>
      <c r="G236"/>
      <c r="H236"/>
      <c r="I236"/>
      <c r="J236"/>
      <c r="K236"/>
      <c r="L236"/>
      <c r="M236"/>
      <c r="N236"/>
      <c r="O236"/>
      <c r="P236"/>
      <c r="Q236"/>
      <c r="R236"/>
      <c r="S236"/>
      <c r="T236" s="328"/>
      <c r="U236"/>
      <c r="V236"/>
      <c r="W236"/>
      <c r="X236"/>
      <c r="Y236"/>
      <c r="Z236"/>
      <c r="AA236"/>
      <c r="AB236"/>
      <c r="AC236"/>
      <c r="AD236"/>
      <c r="AE236"/>
    </row>
    <row r="237" spans="1:31" ht="12.95" customHeight="1" x14ac:dyDescent="0.2">
      <c r="A237"/>
      <c r="B237"/>
      <c r="C237"/>
      <c r="D237"/>
      <c r="E237"/>
      <c r="F237"/>
      <c r="G237"/>
      <c r="H237"/>
      <c r="I237"/>
      <c r="J237"/>
      <c r="K237"/>
      <c r="L237"/>
      <c r="M237"/>
      <c r="N237"/>
      <c r="O237"/>
      <c r="P237"/>
      <c r="Q237"/>
      <c r="R237"/>
      <c r="S237"/>
      <c r="T237" s="328"/>
      <c r="U237"/>
      <c r="V237"/>
      <c r="W237"/>
      <c r="X237"/>
      <c r="Y237"/>
      <c r="Z237"/>
      <c r="AA237"/>
      <c r="AB237"/>
      <c r="AC237"/>
      <c r="AD237"/>
      <c r="AE237"/>
    </row>
    <row r="238" spans="1:31" ht="12.95" customHeight="1" x14ac:dyDescent="0.2">
      <c r="A238"/>
      <c r="B238"/>
      <c r="C238"/>
      <c r="D238"/>
      <c r="E238"/>
      <c r="F238"/>
      <c r="G238"/>
      <c r="H238"/>
      <c r="I238"/>
      <c r="J238"/>
      <c r="K238"/>
      <c r="L238"/>
      <c r="M238"/>
      <c r="N238"/>
      <c r="O238"/>
      <c r="P238"/>
      <c r="Q238"/>
      <c r="R238"/>
      <c r="S238"/>
      <c r="T238" s="328"/>
      <c r="U238"/>
      <c r="V238"/>
      <c r="W238"/>
      <c r="X238"/>
      <c r="Y238"/>
      <c r="Z238"/>
      <c r="AA238"/>
      <c r="AB238"/>
      <c r="AC238"/>
      <c r="AD238"/>
      <c r="AE238"/>
    </row>
    <row r="239" spans="1:31" ht="12.95" customHeight="1" x14ac:dyDescent="0.2">
      <c r="A239"/>
      <c r="B239"/>
      <c r="C239"/>
      <c r="D239"/>
      <c r="E239"/>
      <c r="F239"/>
      <c r="G239"/>
      <c r="H239"/>
      <c r="I239"/>
      <c r="J239"/>
      <c r="K239"/>
      <c r="L239"/>
      <c r="M239"/>
      <c r="N239"/>
      <c r="O239"/>
      <c r="P239"/>
      <c r="Q239"/>
      <c r="R239"/>
      <c r="S239"/>
      <c r="T239" s="328"/>
      <c r="U239"/>
      <c r="V239"/>
      <c r="W239"/>
      <c r="X239"/>
      <c r="Y239"/>
      <c r="Z239"/>
      <c r="AA239"/>
      <c r="AB239"/>
      <c r="AC239"/>
      <c r="AD239"/>
      <c r="AE239"/>
    </row>
    <row r="240" spans="1:31" ht="12.95" customHeight="1" x14ac:dyDescent="0.2">
      <c r="A240"/>
      <c r="B240"/>
      <c r="C240"/>
      <c r="D240"/>
      <c r="E240"/>
      <c r="F240"/>
      <c r="G240"/>
      <c r="H240"/>
      <c r="I240"/>
      <c r="J240"/>
      <c r="K240"/>
      <c r="L240"/>
      <c r="M240"/>
      <c r="N240"/>
      <c r="O240"/>
      <c r="P240"/>
      <c r="Q240"/>
      <c r="R240"/>
      <c r="S240"/>
      <c r="T240" s="328"/>
      <c r="U240"/>
      <c r="V240"/>
      <c r="W240"/>
      <c r="X240"/>
      <c r="Y240"/>
      <c r="Z240"/>
      <c r="AA240"/>
      <c r="AB240"/>
      <c r="AC240"/>
      <c r="AD240"/>
      <c r="AE240"/>
    </row>
    <row r="241" spans="1:31" ht="12.95" customHeight="1" x14ac:dyDescent="0.2">
      <c r="A241"/>
      <c r="B241"/>
      <c r="C241"/>
      <c r="D241"/>
      <c r="E241"/>
      <c r="F241"/>
      <c r="G241"/>
      <c r="H241"/>
      <c r="I241"/>
      <c r="J241"/>
      <c r="K241"/>
      <c r="L241"/>
      <c r="M241"/>
      <c r="N241"/>
      <c r="O241"/>
      <c r="P241"/>
      <c r="Q241"/>
      <c r="R241"/>
      <c r="S241"/>
      <c r="T241" s="328"/>
      <c r="U241"/>
      <c r="V241"/>
      <c r="W241"/>
      <c r="X241"/>
      <c r="Y241"/>
      <c r="Z241"/>
      <c r="AA241"/>
      <c r="AB241"/>
      <c r="AC241"/>
      <c r="AD241"/>
      <c r="AE241"/>
    </row>
    <row r="242" spans="1:31" ht="12.95" customHeight="1" x14ac:dyDescent="0.2">
      <c r="A242"/>
      <c r="B242"/>
      <c r="C242"/>
      <c r="D242"/>
      <c r="E242"/>
      <c r="F242"/>
      <c r="G242"/>
      <c r="H242"/>
      <c r="I242"/>
      <c r="J242"/>
      <c r="K242"/>
      <c r="L242"/>
      <c r="M242"/>
      <c r="N242"/>
      <c r="O242"/>
      <c r="P242"/>
      <c r="Q242"/>
      <c r="R242"/>
      <c r="S242"/>
      <c r="T242" s="328"/>
      <c r="U242"/>
      <c r="V242"/>
      <c r="W242"/>
      <c r="X242"/>
      <c r="Y242"/>
      <c r="Z242"/>
      <c r="AA242"/>
      <c r="AB242"/>
      <c r="AC242"/>
      <c r="AD242"/>
      <c r="AE242"/>
    </row>
    <row r="243" spans="1:31" ht="12.95" customHeight="1" x14ac:dyDescent="0.2">
      <c r="A243"/>
      <c r="B243"/>
      <c r="C243"/>
      <c r="D243"/>
      <c r="E243"/>
      <c r="F243"/>
      <c r="G243"/>
      <c r="H243"/>
      <c r="I243"/>
      <c r="J243"/>
      <c r="K243"/>
      <c r="L243"/>
      <c r="M243"/>
      <c r="N243"/>
      <c r="O243"/>
      <c r="P243"/>
      <c r="Q243"/>
      <c r="R243"/>
      <c r="S243"/>
      <c r="T243" s="328"/>
      <c r="U243"/>
      <c r="V243"/>
      <c r="W243"/>
      <c r="X243"/>
      <c r="Y243"/>
      <c r="Z243"/>
      <c r="AA243"/>
      <c r="AB243"/>
      <c r="AC243"/>
      <c r="AD243"/>
      <c r="AE243"/>
    </row>
    <row r="244" spans="1:31" ht="12.95" customHeight="1" x14ac:dyDescent="0.2">
      <c r="A244"/>
      <c r="B244"/>
      <c r="C244"/>
      <c r="D244"/>
      <c r="E244"/>
      <c r="F244"/>
      <c r="G244"/>
      <c r="H244"/>
      <c r="I244"/>
      <c r="J244"/>
      <c r="K244"/>
      <c r="L244"/>
      <c r="M244"/>
      <c r="N244"/>
      <c r="O244"/>
      <c r="P244"/>
      <c r="Q244"/>
      <c r="R244"/>
      <c r="S244"/>
      <c r="T244" s="328"/>
      <c r="U244"/>
      <c r="V244"/>
      <c r="W244"/>
      <c r="X244"/>
      <c r="Y244"/>
      <c r="Z244"/>
      <c r="AA244"/>
      <c r="AB244"/>
      <c r="AC244"/>
      <c r="AD244"/>
      <c r="AE244"/>
    </row>
    <row r="245" spans="1:31" ht="12.95" customHeight="1" x14ac:dyDescent="0.2">
      <c r="A245"/>
      <c r="B245"/>
      <c r="C245"/>
      <c r="D245"/>
      <c r="E245"/>
      <c r="F245"/>
      <c r="G245"/>
      <c r="H245"/>
      <c r="I245"/>
      <c r="J245"/>
      <c r="K245"/>
      <c r="L245"/>
      <c r="M245"/>
      <c r="N245"/>
      <c r="O245"/>
      <c r="P245"/>
      <c r="Q245"/>
      <c r="R245"/>
      <c r="S245"/>
      <c r="T245" s="328"/>
      <c r="U245"/>
      <c r="V245"/>
      <c r="W245"/>
      <c r="X245"/>
      <c r="Y245"/>
      <c r="Z245"/>
      <c r="AA245"/>
      <c r="AB245"/>
      <c r="AC245"/>
      <c r="AD245"/>
      <c r="AE245"/>
    </row>
    <row r="246" spans="1:31" ht="12.95" customHeight="1" x14ac:dyDescent="0.2">
      <c r="A246"/>
      <c r="B246"/>
      <c r="C246"/>
      <c r="D246"/>
      <c r="E246"/>
      <c r="F246"/>
      <c r="G246"/>
      <c r="H246"/>
      <c r="I246"/>
      <c r="J246"/>
      <c r="K246"/>
      <c r="L246"/>
      <c r="M246"/>
      <c r="N246"/>
      <c r="O246"/>
      <c r="P246"/>
      <c r="Q246"/>
      <c r="R246"/>
      <c r="S246"/>
      <c r="T246" s="328"/>
      <c r="U246"/>
      <c r="V246"/>
      <c r="W246"/>
      <c r="X246"/>
      <c r="Y246"/>
      <c r="Z246"/>
      <c r="AA246"/>
      <c r="AB246"/>
      <c r="AC246"/>
      <c r="AD246"/>
      <c r="AE246"/>
    </row>
    <row r="247" spans="1:31" ht="12.95" customHeight="1" x14ac:dyDescent="0.2">
      <c r="A247"/>
      <c r="B247"/>
      <c r="C247"/>
      <c r="D247"/>
      <c r="E247"/>
      <c r="F247"/>
      <c r="G247"/>
      <c r="H247"/>
      <c r="I247"/>
      <c r="J247"/>
      <c r="K247"/>
      <c r="L247"/>
      <c r="M247"/>
      <c r="N247"/>
      <c r="O247"/>
      <c r="P247"/>
      <c r="Q247"/>
      <c r="R247"/>
      <c r="S247"/>
      <c r="T247" s="328"/>
      <c r="U247"/>
      <c r="V247"/>
      <c r="W247"/>
      <c r="X247"/>
      <c r="Y247"/>
      <c r="Z247"/>
      <c r="AA247"/>
      <c r="AB247"/>
      <c r="AC247"/>
      <c r="AD247"/>
      <c r="AE247"/>
    </row>
    <row r="248" spans="1:31" ht="12.95" customHeight="1" x14ac:dyDescent="0.2">
      <c r="A248"/>
      <c r="B248"/>
      <c r="C248"/>
      <c r="D248"/>
      <c r="E248"/>
      <c r="F248"/>
      <c r="G248"/>
      <c r="H248"/>
      <c r="I248"/>
      <c r="J248"/>
      <c r="K248"/>
      <c r="L248"/>
      <c r="M248"/>
      <c r="N248"/>
      <c r="O248"/>
      <c r="P248"/>
      <c r="Q248"/>
      <c r="R248"/>
      <c r="S248"/>
      <c r="T248" s="328"/>
      <c r="U248"/>
      <c r="V248"/>
      <c r="W248"/>
      <c r="X248"/>
      <c r="Y248"/>
      <c r="Z248"/>
      <c r="AA248"/>
      <c r="AB248"/>
      <c r="AC248"/>
      <c r="AD248"/>
      <c r="AE248"/>
    </row>
    <row r="249" spans="1:31" ht="12.95" customHeight="1" x14ac:dyDescent="0.2">
      <c r="A249"/>
      <c r="B249"/>
      <c r="C249"/>
      <c r="D249"/>
      <c r="E249"/>
      <c r="F249"/>
      <c r="G249"/>
      <c r="H249"/>
      <c r="I249"/>
      <c r="J249"/>
      <c r="K249"/>
      <c r="L249"/>
      <c r="M249"/>
      <c r="N249"/>
      <c r="O249"/>
      <c r="P249"/>
      <c r="Q249"/>
      <c r="R249"/>
      <c r="S249"/>
      <c r="T249" s="328"/>
      <c r="U249"/>
      <c r="V249"/>
      <c r="W249"/>
      <c r="X249"/>
      <c r="Y249"/>
      <c r="Z249"/>
      <c r="AA249"/>
      <c r="AB249"/>
      <c r="AC249"/>
      <c r="AD249"/>
      <c r="AE249"/>
    </row>
    <row r="250" spans="1:31" ht="12.95" customHeight="1" x14ac:dyDescent="0.2">
      <c r="A250"/>
      <c r="B250"/>
      <c r="C250"/>
      <c r="D250"/>
      <c r="E250"/>
      <c r="F250"/>
      <c r="G250"/>
      <c r="H250"/>
      <c r="I250"/>
      <c r="J250"/>
      <c r="K250"/>
      <c r="L250"/>
      <c r="M250"/>
      <c r="N250"/>
      <c r="O250"/>
      <c r="P250"/>
      <c r="Q250"/>
      <c r="R250"/>
      <c r="S250"/>
      <c r="T250" s="328"/>
      <c r="U250"/>
      <c r="V250"/>
      <c r="W250"/>
      <c r="X250"/>
      <c r="Y250"/>
      <c r="Z250"/>
      <c r="AA250"/>
      <c r="AB250"/>
      <c r="AC250"/>
      <c r="AD250"/>
      <c r="AE250"/>
    </row>
    <row r="251" spans="1:31" ht="12.95" customHeight="1" x14ac:dyDescent="0.2">
      <c r="A251"/>
      <c r="B251"/>
      <c r="C251"/>
      <c r="D251"/>
      <c r="E251"/>
      <c r="F251"/>
      <c r="G251"/>
      <c r="H251"/>
      <c r="I251"/>
      <c r="J251"/>
      <c r="K251"/>
      <c r="L251"/>
      <c r="M251"/>
      <c r="N251"/>
      <c r="O251"/>
      <c r="P251"/>
      <c r="Q251"/>
      <c r="R251"/>
      <c r="S251"/>
      <c r="T251" s="328"/>
      <c r="U251"/>
      <c r="V251"/>
      <c r="W251"/>
      <c r="X251"/>
      <c r="Y251"/>
      <c r="Z251"/>
      <c r="AA251"/>
      <c r="AB251"/>
      <c r="AC251"/>
      <c r="AD251"/>
      <c r="AE251"/>
    </row>
    <row r="252" spans="1:31" ht="12.95" customHeight="1" x14ac:dyDescent="0.2">
      <c r="A252"/>
      <c r="B252"/>
      <c r="C252"/>
      <c r="D252"/>
      <c r="E252"/>
      <c r="F252"/>
      <c r="G252"/>
      <c r="H252"/>
      <c r="I252"/>
      <c r="J252"/>
      <c r="K252"/>
      <c r="L252"/>
      <c r="M252"/>
      <c r="N252"/>
      <c r="O252"/>
      <c r="P252"/>
      <c r="Q252"/>
      <c r="R252"/>
      <c r="S252"/>
      <c r="T252" s="328"/>
      <c r="U252"/>
      <c r="V252"/>
      <c r="W252"/>
      <c r="X252"/>
      <c r="Y252"/>
      <c r="Z252"/>
      <c r="AA252"/>
      <c r="AB252"/>
      <c r="AC252"/>
      <c r="AD252"/>
      <c r="AE252"/>
    </row>
    <row r="253" spans="1:31" ht="12.95" customHeight="1" x14ac:dyDescent="0.2">
      <c r="A253"/>
      <c r="B253"/>
      <c r="C253"/>
      <c r="D253"/>
      <c r="E253"/>
      <c r="F253"/>
      <c r="G253"/>
      <c r="H253"/>
      <c r="I253"/>
      <c r="J253"/>
      <c r="K253"/>
      <c r="L253"/>
      <c r="M253"/>
      <c r="N253"/>
      <c r="O253"/>
      <c r="P253"/>
      <c r="Q253"/>
      <c r="R253"/>
      <c r="S253"/>
      <c r="T253" s="328"/>
      <c r="U253"/>
      <c r="V253"/>
      <c r="W253"/>
      <c r="X253"/>
      <c r="Y253"/>
      <c r="Z253"/>
      <c r="AA253"/>
      <c r="AB253"/>
      <c r="AC253"/>
      <c r="AD253"/>
      <c r="AE253"/>
    </row>
    <row r="254" spans="1:31" ht="12.95" customHeight="1" x14ac:dyDescent="0.2">
      <c r="A254"/>
      <c r="B254"/>
      <c r="C254"/>
      <c r="D254"/>
      <c r="E254"/>
      <c r="F254"/>
      <c r="G254"/>
      <c r="H254"/>
      <c r="I254"/>
      <c r="J254"/>
      <c r="K254"/>
      <c r="L254"/>
      <c r="M254"/>
      <c r="N254"/>
      <c r="O254"/>
      <c r="P254"/>
      <c r="Q254"/>
      <c r="R254"/>
      <c r="S254"/>
      <c r="T254" s="328"/>
      <c r="U254"/>
      <c r="V254"/>
      <c r="W254"/>
      <c r="X254"/>
      <c r="Y254"/>
      <c r="Z254"/>
      <c r="AA254"/>
      <c r="AB254"/>
      <c r="AC254"/>
      <c r="AD254"/>
      <c r="AE254"/>
    </row>
    <row r="255" spans="1:31" ht="12.95" customHeight="1" x14ac:dyDescent="0.2">
      <c r="A255"/>
      <c r="B255"/>
      <c r="C255"/>
      <c r="D255"/>
      <c r="E255"/>
      <c r="F255"/>
      <c r="G255"/>
      <c r="H255"/>
      <c r="I255"/>
      <c r="J255"/>
      <c r="K255"/>
      <c r="L255"/>
      <c r="M255"/>
      <c r="N255"/>
      <c r="O255"/>
      <c r="P255"/>
      <c r="Q255"/>
      <c r="R255"/>
      <c r="S255"/>
      <c r="T255" s="328"/>
      <c r="U255"/>
      <c r="V255"/>
      <c r="W255"/>
      <c r="X255"/>
      <c r="Y255"/>
      <c r="Z255"/>
      <c r="AA255"/>
      <c r="AB255"/>
      <c r="AC255"/>
      <c r="AD255"/>
      <c r="AE255"/>
    </row>
    <row r="256" spans="1:31" ht="12.95" customHeight="1" x14ac:dyDescent="0.2">
      <c r="A256"/>
      <c r="B256"/>
      <c r="C256"/>
      <c r="D256"/>
      <c r="E256"/>
      <c r="F256"/>
      <c r="G256"/>
      <c r="H256"/>
      <c r="I256"/>
      <c r="J256"/>
      <c r="K256"/>
      <c r="L256"/>
      <c r="M256"/>
      <c r="N256"/>
      <c r="O256"/>
      <c r="P256"/>
      <c r="Q256"/>
      <c r="R256"/>
      <c r="S256"/>
      <c r="T256" s="328"/>
      <c r="U256"/>
      <c r="V256"/>
      <c r="W256"/>
      <c r="X256"/>
      <c r="Y256"/>
      <c r="Z256"/>
      <c r="AA256"/>
      <c r="AB256"/>
      <c r="AC256"/>
      <c r="AD256"/>
      <c r="AE256"/>
    </row>
    <row r="257" spans="1:31" ht="12.95" customHeight="1" x14ac:dyDescent="0.2">
      <c r="A257"/>
      <c r="B257"/>
      <c r="C257"/>
      <c r="D257"/>
      <c r="E257"/>
      <c r="F257"/>
      <c r="G257"/>
      <c r="H257"/>
      <c r="I257"/>
      <c r="J257"/>
      <c r="K257"/>
      <c r="L257"/>
      <c r="M257"/>
      <c r="N257"/>
      <c r="O257"/>
      <c r="P257"/>
      <c r="Q257"/>
      <c r="R257"/>
      <c r="S257"/>
      <c r="T257" s="328"/>
      <c r="U257"/>
      <c r="V257"/>
      <c r="W257"/>
      <c r="X257"/>
      <c r="Y257"/>
      <c r="Z257"/>
      <c r="AA257"/>
      <c r="AB257"/>
      <c r="AC257"/>
      <c r="AD257"/>
      <c r="AE257"/>
    </row>
    <row r="258" spans="1:31" ht="12.95" customHeight="1" x14ac:dyDescent="0.2">
      <c r="A258"/>
      <c r="B258"/>
      <c r="C258"/>
      <c r="D258"/>
      <c r="E258"/>
      <c r="F258"/>
      <c r="G258"/>
      <c r="H258"/>
      <c r="I258"/>
      <c r="J258"/>
      <c r="K258"/>
      <c r="L258"/>
      <c r="M258"/>
      <c r="N258"/>
      <c r="O258"/>
      <c r="P258"/>
      <c r="Q258"/>
      <c r="R258"/>
      <c r="S258"/>
      <c r="T258" s="328"/>
      <c r="U258"/>
      <c r="V258"/>
      <c r="W258"/>
      <c r="X258"/>
      <c r="Y258"/>
      <c r="Z258"/>
      <c r="AA258"/>
      <c r="AB258"/>
      <c r="AC258"/>
      <c r="AD258"/>
      <c r="AE258"/>
    </row>
    <row r="259" spans="1:31" ht="12.95" customHeight="1" x14ac:dyDescent="0.2">
      <c r="A259"/>
      <c r="B259"/>
      <c r="C259"/>
      <c r="D259"/>
      <c r="E259"/>
      <c r="F259"/>
      <c r="G259"/>
      <c r="H259"/>
      <c r="I259"/>
      <c r="J259"/>
      <c r="K259"/>
      <c r="L259"/>
      <c r="M259"/>
      <c r="N259"/>
      <c r="O259"/>
      <c r="P259"/>
      <c r="Q259"/>
      <c r="R259"/>
      <c r="S259"/>
      <c r="T259" s="328"/>
      <c r="U259"/>
      <c r="V259"/>
      <c r="W259"/>
      <c r="X259"/>
      <c r="Y259"/>
      <c r="Z259"/>
      <c r="AA259"/>
      <c r="AB259"/>
      <c r="AC259"/>
      <c r="AD259"/>
      <c r="AE259"/>
    </row>
    <row r="260" spans="1:31" ht="12.95" customHeight="1" x14ac:dyDescent="0.2">
      <c r="A260"/>
      <c r="B260"/>
      <c r="C260"/>
      <c r="D260"/>
      <c r="E260"/>
      <c r="F260"/>
      <c r="G260"/>
      <c r="H260"/>
      <c r="I260"/>
      <c r="J260"/>
      <c r="K260"/>
      <c r="L260"/>
      <c r="M260"/>
      <c r="N260"/>
      <c r="O260"/>
      <c r="P260"/>
      <c r="Q260"/>
      <c r="R260"/>
      <c r="S260"/>
      <c r="T260" s="328"/>
      <c r="U260"/>
      <c r="V260"/>
      <c r="W260"/>
      <c r="X260"/>
      <c r="Y260"/>
      <c r="Z260"/>
      <c r="AA260"/>
      <c r="AB260"/>
      <c r="AC260"/>
      <c r="AD260"/>
      <c r="AE260"/>
    </row>
    <row r="261" spans="1:31" ht="12.95" customHeight="1" x14ac:dyDescent="0.2">
      <c r="A261"/>
      <c r="B261"/>
      <c r="C261"/>
      <c r="D261"/>
      <c r="E261"/>
      <c r="F261"/>
      <c r="G261"/>
      <c r="H261"/>
      <c r="I261"/>
      <c r="J261"/>
      <c r="K261"/>
      <c r="L261"/>
      <c r="M261"/>
      <c r="N261"/>
      <c r="O261"/>
      <c r="P261"/>
      <c r="Q261"/>
      <c r="R261"/>
      <c r="S261"/>
      <c r="T261" s="328"/>
      <c r="U261"/>
      <c r="V261"/>
      <c r="Z261" s="93"/>
    </row>
    <row r="262" spans="1:31" ht="12.95" customHeight="1" x14ac:dyDescent="0.2">
      <c r="A262"/>
      <c r="B262"/>
      <c r="C262"/>
      <c r="D262"/>
      <c r="E262"/>
      <c r="F262"/>
      <c r="G262"/>
      <c r="H262"/>
      <c r="I262"/>
      <c r="J262"/>
      <c r="K262"/>
      <c r="L262"/>
      <c r="M262"/>
      <c r="N262"/>
      <c r="O262"/>
      <c r="P262"/>
      <c r="Q262"/>
      <c r="R262"/>
      <c r="S262"/>
      <c r="T262" s="328"/>
      <c r="U262"/>
      <c r="V262"/>
      <c r="Z262" s="93"/>
    </row>
    <row r="263" spans="1:31" ht="12.95" customHeight="1" x14ac:dyDescent="0.2">
      <c r="A263"/>
      <c r="B263"/>
      <c r="C263"/>
      <c r="D263"/>
      <c r="E263"/>
      <c r="F263"/>
      <c r="G263"/>
      <c r="H263"/>
      <c r="I263"/>
      <c r="J263"/>
      <c r="K263"/>
      <c r="L263"/>
      <c r="M263"/>
      <c r="N263"/>
      <c r="O263"/>
      <c r="P263"/>
      <c r="Q263"/>
      <c r="R263"/>
      <c r="S263"/>
      <c r="T263" s="328"/>
      <c r="U263"/>
      <c r="V263"/>
      <c r="Z263" s="93"/>
    </row>
    <row r="264" spans="1:31" ht="12.95" customHeight="1" x14ac:dyDescent="0.2">
      <c r="A264"/>
      <c r="B264"/>
      <c r="C264"/>
      <c r="D264"/>
      <c r="E264"/>
      <c r="F264"/>
      <c r="G264"/>
      <c r="H264"/>
      <c r="I264"/>
      <c r="J264"/>
      <c r="K264"/>
      <c r="L264"/>
      <c r="M264"/>
      <c r="N264"/>
      <c r="O264"/>
      <c r="P264"/>
      <c r="Q264"/>
      <c r="R264"/>
      <c r="S264"/>
      <c r="T264" s="328"/>
      <c r="U264"/>
      <c r="V264"/>
      <c r="Z264" s="93"/>
    </row>
    <row r="265" spans="1:31" ht="12.95" customHeight="1" x14ac:dyDescent="0.2">
      <c r="A265"/>
      <c r="B265"/>
      <c r="C265"/>
      <c r="D265"/>
      <c r="E265"/>
      <c r="F265"/>
      <c r="G265"/>
      <c r="H265"/>
      <c r="I265"/>
      <c r="J265"/>
      <c r="K265"/>
      <c r="L265"/>
      <c r="M265"/>
      <c r="N265"/>
      <c r="O265"/>
      <c r="P265"/>
      <c r="Q265"/>
      <c r="R265"/>
      <c r="S265"/>
      <c r="T265" s="328"/>
      <c r="U265"/>
      <c r="V265"/>
      <c r="Z265" s="93"/>
    </row>
    <row r="266" spans="1:31" ht="12.95" customHeight="1" x14ac:dyDescent="0.2">
      <c r="A266"/>
      <c r="B266"/>
      <c r="C266"/>
      <c r="D266"/>
      <c r="E266"/>
      <c r="F266"/>
      <c r="G266"/>
      <c r="H266"/>
      <c r="I266"/>
      <c r="J266"/>
      <c r="K266"/>
      <c r="L266"/>
      <c r="M266"/>
      <c r="N266"/>
      <c r="O266"/>
      <c r="P266"/>
      <c r="Q266"/>
      <c r="R266"/>
      <c r="S266"/>
      <c r="T266" s="328"/>
      <c r="U266"/>
      <c r="V266"/>
    </row>
    <row r="267" spans="1:31" ht="12.95" customHeight="1" x14ac:dyDescent="0.2">
      <c r="A267"/>
      <c r="B267"/>
      <c r="C267"/>
      <c r="D267"/>
      <c r="E267"/>
      <c r="F267"/>
      <c r="G267"/>
      <c r="H267"/>
      <c r="I267"/>
      <c r="J267"/>
      <c r="K267"/>
      <c r="L267"/>
      <c r="M267"/>
      <c r="N267"/>
      <c r="O267"/>
      <c r="P267"/>
      <c r="Q267"/>
      <c r="R267"/>
      <c r="S267"/>
      <c r="T267" s="328"/>
      <c r="U267"/>
      <c r="V267"/>
    </row>
  </sheetData>
  <conditionalFormatting sqref="O149:O150">
    <cfRule type="cellIs" dxfId="0" priority="1" stopIfTrue="1" operator="notEqual">
      <formula>""</formula>
    </cfRule>
  </conditionalFormatting>
  <printOptions horizontalCentered="1"/>
  <pageMargins left="0.51181102362204722" right="0.39370078740157483" top="0.78740157480314965" bottom="0.78740157480314965" header="0.51181102362204722" footer="0.51181102362204722"/>
  <pageSetup paperSize="9" scale="64" fitToHeight="0" orientation="portrait" r:id="rId1"/>
  <rowBreaks count="1" manualBreakCount="1">
    <brk id="81" max="18" man="1"/>
  </rowBreaks>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1EFA437125A84BA47A5109BBFAF3C2" ma:contentTypeVersion="15" ma:contentTypeDescription="Crie um novo documento." ma:contentTypeScope="" ma:versionID="881dc27bfecf5c447f20e23ee4ce17a3">
  <xsd:schema xmlns:xsd="http://www.w3.org/2001/XMLSchema" xmlns:xs="http://www.w3.org/2001/XMLSchema" xmlns:p="http://schemas.microsoft.com/office/2006/metadata/properties" xmlns:ns2="fe77b13c-dae6-4727-856b-e861eb7a291d" xmlns:ns3="b1e4f472-4e4a-45ab-a8b8-bec06a0357be" targetNamespace="http://schemas.microsoft.com/office/2006/metadata/properties" ma:root="true" ma:fieldsID="0931e317dc5259425f219102cec70ae3" ns2:_="" ns3:_="">
    <xsd:import namespace="fe77b13c-dae6-4727-856b-e861eb7a291d"/>
    <xsd:import namespace="b1e4f472-4e4a-45ab-a8b8-bec06a0357b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7b13c-dae6-4727-856b-e861eb7a29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Marcações de imagem" ma:readOnly="false" ma:fieldId="{5cf76f15-5ced-4ddc-b409-7134ff3c332f}" ma:taxonomyMulti="true" ma:sspId="9b8324b9-8dd9-43d3-b100-7ed8e9bc336c"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e4f472-4e4a-45ab-a8b8-bec06a0357b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25405ba-f678-4dcb-9fb1-2b28c641736b}" ma:internalName="TaxCatchAll" ma:showField="CatchAllData" ma:web="b1e4f472-4e4a-45ab-a8b8-bec06a0357b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C44574-28B3-44D0-A5E3-82F0E1706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7b13c-dae6-4727-856b-e861eb7a291d"/>
    <ds:schemaRef ds:uri="b1e4f472-4e4a-45ab-a8b8-bec06a0357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8C3065-F7BB-40CE-BC24-8FAEEAB5F9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9</vt:i4>
      </vt:variant>
    </vt:vector>
  </HeadingPairs>
  <TitlesOfParts>
    <vt:vector size="14" baseType="lpstr">
      <vt:lpstr>Resumo do Orçamento</vt:lpstr>
      <vt:lpstr>Orçamento Sintético</vt:lpstr>
      <vt:lpstr>Cron Lamartine</vt:lpstr>
      <vt:lpstr>BDI Lamartine</vt:lpstr>
      <vt:lpstr>qtt</vt:lpstr>
      <vt:lpstr>'BDI Lamartine'!Area_de_impressao</vt:lpstr>
      <vt:lpstr>'Cron Lamartine'!Area_de_impressao</vt:lpstr>
      <vt:lpstr>'Orçamento Sintético'!Area_de_impressao</vt:lpstr>
      <vt:lpstr>qtt!Area_de_impressao</vt:lpstr>
      <vt:lpstr>'Resumo do Orçamento'!Area_de_impressao</vt:lpstr>
      <vt:lpstr>matriz</vt:lpstr>
      <vt:lpstr>matriz2</vt:lpstr>
      <vt:lpstr>'Orçamento Sintético'!Titulos_de_impressao</vt:lpstr>
      <vt:lpstr>qtt!Titulos_de_impressao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Usuario</cp:lastModifiedBy>
  <cp:revision>0</cp:revision>
  <cp:lastPrinted>2024-04-05T11:51:09Z</cp:lastPrinted>
  <dcterms:created xsi:type="dcterms:W3CDTF">2023-10-22T17:40:58Z</dcterms:created>
  <dcterms:modified xsi:type="dcterms:W3CDTF">2024-04-05T11:53:38Z</dcterms:modified>
</cp:coreProperties>
</file>