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6\Contabilidade\até 31-12-2019\Backups\usar esse arquivo\Documentos\Educação\educação 2020\"/>
    </mc:Choice>
  </mc:AlternateContent>
  <bookViews>
    <workbookView xWindow="0" yWindow="0" windowWidth="20490" windowHeight="775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F60" i="1" l="1"/>
  <c r="F61" i="1"/>
  <c r="F62" i="1" l="1"/>
  <c r="G16" i="1"/>
  <c r="G15" i="1"/>
  <c r="G14" i="1"/>
  <c r="G87" i="1" l="1"/>
  <c r="F86" i="1"/>
  <c r="H86" i="1" s="1"/>
  <c r="F63" i="1" l="1"/>
  <c r="G19" i="1" l="1"/>
  <c r="G27" i="1"/>
  <c r="G28" i="1" l="1"/>
  <c r="G90" i="1" s="1"/>
  <c r="H79" i="1"/>
  <c r="F79" i="1"/>
  <c r="F80" i="1"/>
  <c r="F81" i="1"/>
  <c r="F82" i="1"/>
  <c r="H82" i="1" s="1"/>
  <c r="F83" i="1"/>
  <c r="F84" i="1"/>
  <c r="F85" i="1"/>
  <c r="G91" i="1" l="1"/>
  <c r="H91" i="1" s="1"/>
  <c r="F68" i="1" l="1"/>
  <c r="H68" i="1" s="1"/>
  <c r="F65" i="1"/>
  <c r="F69" i="1"/>
  <c r="H84" i="1" l="1"/>
  <c r="F70" i="1"/>
  <c r="F71" i="1"/>
  <c r="F72" i="1"/>
  <c r="F73" i="1"/>
  <c r="F74" i="1"/>
  <c r="F75" i="1"/>
  <c r="F76" i="1"/>
  <c r="F77" i="1"/>
  <c r="F78" i="1"/>
  <c r="F67" i="1"/>
  <c r="H65" i="1"/>
  <c r="H62" i="1" l="1"/>
  <c r="F66" i="1"/>
  <c r="H66" i="1" s="1"/>
  <c r="H67" i="1" l="1"/>
  <c r="F64" i="1"/>
  <c r="H75" i="1" l="1"/>
  <c r="H76" i="1"/>
  <c r="H77" i="1"/>
  <c r="H78" i="1"/>
  <c r="H80" i="1"/>
  <c r="H81" i="1"/>
  <c r="H85" i="1"/>
  <c r="H74" i="1"/>
  <c r="H72" i="1"/>
  <c r="H73" i="1"/>
  <c r="H71" i="1"/>
  <c r="H70" i="1"/>
  <c r="H83" i="1"/>
  <c r="H64" i="1"/>
  <c r="H63" i="1"/>
  <c r="H61" i="1"/>
  <c r="F59" i="1"/>
  <c r="F87" i="1" s="1"/>
  <c r="H87" i="1" s="1"/>
  <c r="H33" i="1" l="1"/>
  <c r="H56" i="1" s="1"/>
  <c r="H69" i="1"/>
  <c r="H90" i="1" l="1"/>
  <c r="H59" i="1"/>
  <c r="H60" i="1"/>
</calcChain>
</file>

<file path=xl/sharedStrings.xml><?xml version="1.0" encoding="utf-8"?>
<sst xmlns="http://schemas.openxmlformats.org/spreadsheetml/2006/main" count="206" uniqueCount="165">
  <si>
    <t>PREFEITURA MUNICIPAL DE ANTÔNIO CARLOS</t>
  </si>
  <si>
    <t xml:space="preserve">DEMONSTRATIVO DA ORIGEM E DA DESTINAÇÃO DOS RECURSOS VINCULADOS AO </t>
  </si>
  <si>
    <t>ENSINO BÁSICO</t>
  </si>
  <si>
    <t>1. BASE DE CÁLCULO DA ORIGEM DOS RECURSOS</t>
  </si>
  <si>
    <t>1.1. Receitas Oriundas de Impostos</t>
  </si>
  <si>
    <t>Realizada até o mês</t>
  </si>
  <si>
    <t>IPTU</t>
  </si>
  <si>
    <t>ITBI</t>
  </si>
  <si>
    <t>ISS</t>
  </si>
  <si>
    <t xml:space="preserve">IRRF   </t>
  </si>
  <si>
    <t>Receita da Dívida Ativa de Impostos</t>
  </si>
  <si>
    <t>Multas e Juros de Mora de Impostos</t>
  </si>
  <si>
    <t>(-) Descontos e Renúncia de Receita</t>
  </si>
  <si>
    <t xml:space="preserve">                                                             SOMA</t>
  </si>
  <si>
    <t>1.2. Receitas Resultantes de Impostos, Base de Cálculo do FUNDEB</t>
  </si>
  <si>
    <t>Cota-Parte do FPM</t>
  </si>
  <si>
    <t>Cota-Parte do ICMS Exportação</t>
  </si>
  <si>
    <t>Cota-Parte do ICMS</t>
  </si>
  <si>
    <t>Cota-Parte do IPI</t>
  </si>
  <si>
    <t>Cota-Parte do ITR</t>
  </si>
  <si>
    <t xml:space="preserve">Cota-Parte do IPVA </t>
  </si>
  <si>
    <t>SOMA</t>
  </si>
  <si>
    <t>1.3. TOTAL DAS RECEITAS RESULTANTES DE IMPOSTOS</t>
  </si>
  <si>
    <t>2 – ORIGEM DOS RECURSOS VINCULADOS AO ENSINO BÁSICO</t>
  </si>
  <si>
    <t>CÓDIGO D.R.</t>
  </si>
  <si>
    <t>Especificação Das Fontes de Recursos</t>
  </si>
  <si>
    <t>Valor até o Mês</t>
  </si>
  <si>
    <t>2.1</t>
  </si>
  <si>
    <t>0.1.01</t>
  </si>
  <si>
    <t>2.2</t>
  </si>
  <si>
    <t>0.1.18</t>
  </si>
  <si>
    <t>Transferências do FUNDEB – Parte do 60%</t>
  </si>
  <si>
    <t>2.3</t>
  </si>
  <si>
    <t>2.5</t>
  </si>
  <si>
    <t>Cota-Parte do Salário Educação</t>
  </si>
  <si>
    <t>2.6</t>
  </si>
  <si>
    <t>Superávit Financeiro do Salário Educação</t>
  </si>
  <si>
    <t>2.7</t>
  </si>
  <si>
    <t xml:space="preserve">Convênio Transporte Escolar Estadual - Ensino Básico </t>
  </si>
  <si>
    <t>2.8</t>
  </si>
  <si>
    <t xml:space="preserve">Convênio Transporte Escolar Estadual - Ensino Médio </t>
  </si>
  <si>
    <t>2.10</t>
  </si>
  <si>
    <t>Superávit Financeiro do Transporte Escolar Estadual E. Médio</t>
  </si>
  <si>
    <t>2.11</t>
  </si>
  <si>
    <t>2.12</t>
  </si>
  <si>
    <t>Transferências Diretas do FNDE - PNATE</t>
  </si>
  <si>
    <t>2.13</t>
  </si>
  <si>
    <t>Superávit Financeiro do PNATE</t>
  </si>
  <si>
    <t>2.14</t>
  </si>
  <si>
    <t>2.15</t>
  </si>
  <si>
    <t>Transferências Diretas do FNDE - PNAE</t>
  </si>
  <si>
    <t>2.17</t>
  </si>
  <si>
    <t>Superávi Financeiro - Convênio MEC - Ampliação Rede Esc. Infantil</t>
  </si>
  <si>
    <t>TOTAL</t>
  </si>
  <si>
    <t>3. DESTINAÇÃO DO RECURSOS VINCULADOS AO ENSINO BÁSICO</t>
  </si>
  <si>
    <t>CÓDIGO F.R.</t>
  </si>
  <si>
    <t>CÓDIGO SUB-FUNÇÃO</t>
  </si>
  <si>
    <t>Especificação</t>
  </si>
  <si>
    <t>Exigência Legal</t>
  </si>
  <si>
    <t>Diferença</t>
  </si>
  <si>
    <t>3.1</t>
  </si>
  <si>
    <t>3.2</t>
  </si>
  <si>
    <t>Contribuição ao FUNDEB</t>
  </si>
  <si>
    <t>3.3</t>
  </si>
  <si>
    <t>3.4</t>
  </si>
  <si>
    <t>3.5</t>
  </si>
  <si>
    <t>3.6</t>
  </si>
  <si>
    <t>3.7</t>
  </si>
  <si>
    <t>3.8</t>
  </si>
  <si>
    <t>Ensino Fundamental</t>
  </si>
  <si>
    <t>3.9</t>
  </si>
  <si>
    <t>3.10</t>
  </si>
  <si>
    <t>3.11</t>
  </si>
  <si>
    <t>3.12</t>
  </si>
  <si>
    <t>3.14</t>
  </si>
  <si>
    <t>Ensino Médio</t>
  </si>
  <si>
    <t>3.15</t>
  </si>
  <si>
    <t>3.16</t>
  </si>
  <si>
    <t>3.17</t>
  </si>
  <si>
    <t>3.18</t>
  </si>
  <si>
    <t>3.19</t>
  </si>
  <si>
    <t>3.21</t>
  </si>
  <si>
    <t>3.24</t>
  </si>
  <si>
    <t>Educação Infantil</t>
  </si>
  <si>
    <t xml:space="preserve">                                   TOTAL</t>
  </si>
  <si>
    <t>4. CONTROLE DO CUMPRIMENTO DOS GASTOS</t>
  </si>
  <si>
    <t>MÍNIMO</t>
  </si>
  <si>
    <t>REALIZADO</t>
  </si>
  <si>
    <t>DIFERENÇA</t>
  </si>
  <si>
    <t>4.1. Manutenção e Desenvolvimento do Ensino</t>
  </si>
  <si>
    <t>4.2. Remuneração Profissionais do Magistério</t>
  </si>
  <si>
    <t xml:space="preserve">        </t>
  </si>
  <si>
    <t xml:space="preserve">             </t>
  </si>
  <si>
    <t>2.4</t>
  </si>
  <si>
    <t>Realizado até o Mês</t>
  </si>
  <si>
    <t>361/365</t>
  </si>
  <si>
    <t>Ensino Fundamental/infantil</t>
  </si>
  <si>
    <t>2.20</t>
  </si>
  <si>
    <t>3.13</t>
  </si>
  <si>
    <t>FPM 1%</t>
  </si>
  <si>
    <t>3.26</t>
  </si>
  <si>
    <t>2.9</t>
  </si>
  <si>
    <t>Superávit Convênio Transporte Escolar Estadual - Ensino Básico</t>
  </si>
  <si>
    <t>Ensino Infantil</t>
  </si>
  <si>
    <t>Multas e Juros de Mora Receita da Dívida Ativa de Impostos</t>
  </si>
  <si>
    <t>Receitas oriundas de Impostos - 28%</t>
  </si>
  <si>
    <t>0.3.18</t>
  </si>
  <si>
    <t>0.1.36</t>
  </si>
  <si>
    <t>0.3.36</t>
  </si>
  <si>
    <t>0.1.62.5</t>
  </si>
  <si>
    <t>0.3.62.5</t>
  </si>
  <si>
    <t>0.1.62.6</t>
  </si>
  <si>
    <t>0.3.62.6</t>
  </si>
  <si>
    <t>Superávit Financeiro do PNAE</t>
  </si>
  <si>
    <t>Superávit Financeiro do FNDE - Brasil Carinhoso</t>
  </si>
  <si>
    <t>0.3.32.71</t>
  </si>
  <si>
    <t>Convênio com o MEC - Ampliação da Rede Escolar Fundamental</t>
  </si>
  <si>
    <t>0.3.37.43</t>
  </si>
  <si>
    <t>0.1.32.10</t>
  </si>
  <si>
    <t>0.1.81</t>
  </si>
  <si>
    <t>Operação de Crédito - Aquisição de veículo</t>
  </si>
  <si>
    <t>2.22</t>
  </si>
  <si>
    <t>Memória de Cálculo:  4.1 = (3.1+ 3.2 + 3.3 +3.4) / 1.3</t>
  </si>
  <si>
    <t xml:space="preserve">                                             4.2 = (3.5+3.6) / (2.2)</t>
  </si>
  <si>
    <t>0.1.32.12</t>
  </si>
  <si>
    <t>Convênio com o MEC - Aquisição de Veículo</t>
  </si>
  <si>
    <t>0.1.19</t>
  </si>
  <si>
    <t>Transferências do FUNDEB – Parte do 40%</t>
  </si>
  <si>
    <t>0.3.19</t>
  </si>
  <si>
    <t>Superávit Financeiro do FUNDEB 60%</t>
  </si>
  <si>
    <t>Superávit Financeiro do FUNDEB 40%</t>
  </si>
  <si>
    <t>0.1.44</t>
  </si>
  <si>
    <t>0.3.44</t>
  </si>
  <si>
    <t>0.1.43</t>
  </si>
  <si>
    <t>0.3.43</t>
  </si>
  <si>
    <t>Educação de Jovens e Adultos 1,50%</t>
  </si>
  <si>
    <t>Ensino Fundamental  34%</t>
  </si>
  <si>
    <t>Educação Infantil  66%</t>
  </si>
  <si>
    <t>Ensino Fundamental 63%</t>
  </si>
  <si>
    <t>Ensino Infantil 37%</t>
  </si>
  <si>
    <t>2.16</t>
  </si>
  <si>
    <t>1.37.43</t>
  </si>
  <si>
    <t>Transferências Diretas do FNDE - Brasil carinhoso</t>
  </si>
  <si>
    <t>2.21</t>
  </si>
  <si>
    <t>2.18</t>
  </si>
  <si>
    <t>2.19</t>
  </si>
  <si>
    <t>0.1.32.71</t>
  </si>
  <si>
    <t>Convênio MEC - Ampliação Rede Esc. Infantil</t>
  </si>
  <si>
    <t>3.20</t>
  </si>
  <si>
    <t>3.22</t>
  </si>
  <si>
    <t>3.23</t>
  </si>
  <si>
    <t>3.25</t>
  </si>
  <si>
    <t>3.27</t>
  </si>
  <si>
    <t>0.1.37.43</t>
  </si>
  <si>
    <t>2.23</t>
  </si>
  <si>
    <t>1.79</t>
  </si>
  <si>
    <t>Emenda Impositiva educação - Onibus</t>
  </si>
  <si>
    <t>3.28</t>
  </si>
  <si>
    <t>0.1.79</t>
  </si>
  <si>
    <r>
      <t>REFERÊNCIA: 5º Bimestre de 2020</t>
    </r>
    <r>
      <rPr>
        <sz val="9"/>
        <rFont val="Arial"/>
        <family val="2"/>
      </rPr>
      <t>.</t>
    </r>
  </si>
  <si>
    <t>Educação Infantil  42,34%</t>
  </si>
  <si>
    <t>Ensino Fundamental 56,16%</t>
  </si>
  <si>
    <t xml:space="preserve"> Antônio Carlos, em 10 de novembro de 2020.                                                                      </t>
  </si>
  <si>
    <t xml:space="preserve">                ÓNELIO RICHARTZ                       ELAINE A. PETRY CUNRADI                     LIDIANE VENTURA FRAGA</t>
  </si>
  <si>
    <t xml:space="preserve">     Prefeito Municipal em exercicio                             Contadora                                      Secretária M. de Educação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</si>
</sst>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Border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distributed" wrapText="1"/>
    </xf>
    <xf numFmtId="0" fontId="2" fillId="0" borderId="1" xfId="0" applyFont="1" applyBorder="1" applyAlignment="1">
      <alignment horizontal="center" vertical="distributed" wrapText="1"/>
    </xf>
    <xf numFmtId="0" fontId="6" fillId="0" borderId="0" xfId="0" applyFont="1" applyBorder="1" applyAlignment="1">
      <alignment horizontal="right" vertical="top" wrapText="1"/>
    </xf>
    <xf numFmtId="0" fontId="6" fillId="0" borderId="10" xfId="0" applyFont="1" applyBorder="1" applyAlignment="1">
      <alignment horizontal="center" vertical="distributed" wrapText="1"/>
    </xf>
    <xf numFmtId="0" fontId="6" fillId="0" borderId="12" xfId="0" applyFont="1" applyBorder="1" applyAlignment="1">
      <alignment horizontal="center" vertical="distributed" wrapText="1"/>
    </xf>
    <xf numFmtId="9" fontId="9" fillId="0" borderId="1" xfId="0" applyNumberFormat="1" applyFont="1" applyBorder="1" applyAlignment="1">
      <alignment horizontal="center" vertical="distributed"/>
    </xf>
    <xf numFmtId="9" fontId="5" fillId="0" borderId="1" xfId="0" applyNumberFormat="1" applyFont="1" applyBorder="1" applyAlignment="1">
      <alignment horizontal="center" vertical="distributed" wrapText="1"/>
    </xf>
    <xf numFmtId="0" fontId="1" fillId="0" borderId="12" xfId="0" applyFont="1" applyBorder="1" applyAlignment="1">
      <alignment horizontal="center" wrapText="1"/>
    </xf>
    <xf numFmtId="4" fontId="5" fillId="0" borderId="0" xfId="0" applyNumberFormat="1" applyFont="1" applyBorder="1" applyAlignme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/>
    </xf>
    <xf numFmtId="10" fontId="5" fillId="0" borderId="12" xfId="0" applyNumberFormat="1" applyFont="1" applyBorder="1" applyAlignment="1">
      <alignment horizontal="center" vertical="distributed" wrapText="1"/>
    </xf>
    <xf numFmtId="4" fontId="6" fillId="0" borderId="1" xfId="0" applyNumberFormat="1" applyFont="1" applyBorder="1" applyAlignment="1">
      <alignment horizontal="right" wrapText="1"/>
    </xf>
    <xf numFmtId="4" fontId="6" fillId="0" borderId="1" xfId="0" applyNumberFormat="1" applyFont="1" applyBorder="1" applyAlignment="1">
      <alignment horizontal="right" vertical="center" wrapText="1"/>
    </xf>
    <xf numFmtId="44" fontId="0" fillId="0" borderId="0" xfId="1" applyFont="1"/>
    <xf numFmtId="4" fontId="0" fillId="0" borderId="0" xfId="0" applyNumberFormat="1"/>
    <xf numFmtId="0" fontId="5" fillId="0" borderId="1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0" fontId="5" fillId="0" borderId="1" xfId="2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right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4" fontId="5" fillId="0" borderId="10" xfId="0" applyNumberFormat="1" applyFont="1" applyBorder="1" applyAlignment="1">
      <alignment horizontal="right" vertical="top" wrapText="1"/>
    </xf>
    <xf numFmtId="4" fontId="5" fillId="0" borderId="12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right" vertical="top" wrapText="1"/>
    </xf>
    <xf numFmtId="0" fontId="6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6" fillId="0" borderId="6" xfId="0" applyFont="1" applyBorder="1" applyAlignment="1">
      <alignment horizontal="center" vertical="distributed" wrapText="1"/>
    </xf>
    <xf numFmtId="0" fontId="0" fillId="0" borderId="9" xfId="0" applyBorder="1" applyAlignment="1">
      <alignment horizontal="center" vertical="distributed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distributed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10" fillId="0" borderId="1" xfId="0" applyFont="1" applyBorder="1" applyAlignment="1"/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tabSelected="1" topLeftCell="A91" workbookViewId="0">
      <selection activeCell="G104" sqref="G104:G105"/>
    </sheetView>
  </sheetViews>
  <sheetFormatPr defaultRowHeight="15" x14ac:dyDescent="0.25"/>
  <cols>
    <col min="1" max="1" width="4.85546875" customWidth="1"/>
    <col min="2" max="2" width="8.140625" customWidth="1"/>
    <col min="3" max="3" width="7" customWidth="1"/>
    <col min="5" max="5" width="19" customWidth="1"/>
    <col min="6" max="6" width="15.28515625" customWidth="1"/>
    <col min="7" max="7" width="15.7109375" customWidth="1"/>
    <col min="8" max="8" width="16" customWidth="1"/>
    <col min="9" max="9" width="15.85546875" bestFit="1" customWidth="1"/>
    <col min="10" max="10" width="14.28515625" bestFit="1" customWidth="1"/>
    <col min="15" max="15" width="9.140625" customWidth="1"/>
  </cols>
  <sheetData>
    <row r="1" spans="1:9" x14ac:dyDescent="0.25">
      <c r="A1" s="1" t="s">
        <v>0</v>
      </c>
    </row>
    <row r="2" spans="1:9" ht="9.75" customHeight="1" x14ac:dyDescent="0.25">
      <c r="A2" s="2"/>
    </row>
    <row r="3" spans="1:9" x14ac:dyDescent="0.25">
      <c r="A3" s="50" t="s">
        <v>1</v>
      </c>
      <c r="B3" s="51"/>
      <c r="C3" s="51"/>
      <c r="D3" s="51"/>
      <c r="E3" s="51"/>
      <c r="F3" s="51"/>
      <c r="G3" s="51"/>
      <c r="H3" s="51"/>
    </row>
    <row r="4" spans="1:9" x14ac:dyDescent="0.25">
      <c r="A4" s="50" t="s">
        <v>2</v>
      </c>
      <c r="B4" s="51"/>
      <c r="C4" s="51"/>
      <c r="D4" s="51"/>
      <c r="E4" s="51"/>
      <c r="F4" s="51"/>
      <c r="G4" s="51"/>
      <c r="H4" s="51"/>
    </row>
    <row r="5" spans="1:9" ht="8.25" customHeight="1" x14ac:dyDescent="0.25">
      <c r="A5" s="3"/>
    </row>
    <row r="6" spans="1:9" x14ac:dyDescent="0.25">
      <c r="A6" s="52" t="s">
        <v>159</v>
      </c>
      <c r="B6" s="53"/>
      <c r="C6" s="53"/>
      <c r="D6" s="53"/>
      <c r="E6" s="53"/>
      <c r="F6" s="53"/>
      <c r="G6" s="53"/>
      <c r="H6" s="53"/>
    </row>
    <row r="7" spans="1:9" ht="8.25" customHeight="1" x14ac:dyDescent="0.25">
      <c r="A7" s="2"/>
    </row>
    <row r="8" spans="1:9" x14ac:dyDescent="0.25">
      <c r="A8" s="54" t="s">
        <v>3</v>
      </c>
      <c r="B8" s="54"/>
      <c r="C8" s="54"/>
      <c r="D8" s="54"/>
      <c r="E8" s="54"/>
      <c r="F8" s="54"/>
      <c r="G8" s="54"/>
      <c r="H8" s="54"/>
    </row>
    <row r="9" spans="1:9" x14ac:dyDescent="0.25">
      <c r="A9" s="55" t="s">
        <v>4</v>
      </c>
      <c r="B9" s="55"/>
      <c r="C9" s="55"/>
      <c r="D9" s="55"/>
      <c r="E9" s="55"/>
      <c r="F9" s="55"/>
      <c r="G9" s="56" t="s">
        <v>5</v>
      </c>
      <c r="H9" s="56"/>
    </row>
    <row r="10" spans="1:9" x14ac:dyDescent="0.25">
      <c r="A10" s="38" t="s">
        <v>6</v>
      </c>
      <c r="B10" s="38"/>
      <c r="C10" s="38"/>
      <c r="D10" s="38"/>
      <c r="E10" s="38"/>
      <c r="F10" s="38"/>
      <c r="G10" s="39">
        <v>1628894.8</v>
      </c>
      <c r="H10" s="39"/>
      <c r="I10" s="26"/>
    </row>
    <row r="11" spans="1:9" x14ac:dyDescent="0.25">
      <c r="A11" s="38" t="s">
        <v>7</v>
      </c>
      <c r="B11" s="38"/>
      <c r="C11" s="38"/>
      <c r="D11" s="38"/>
      <c r="E11" s="38"/>
      <c r="F11" s="38"/>
      <c r="G11" s="39">
        <v>428004.09</v>
      </c>
      <c r="H11" s="39"/>
      <c r="I11" s="26"/>
    </row>
    <row r="12" spans="1:9" x14ac:dyDescent="0.25">
      <c r="A12" s="38" t="s">
        <v>8</v>
      </c>
      <c r="B12" s="38"/>
      <c r="C12" s="38"/>
      <c r="D12" s="38"/>
      <c r="E12" s="38"/>
      <c r="F12" s="38"/>
      <c r="G12" s="39">
        <v>1324545.5900000001</v>
      </c>
      <c r="H12" s="39"/>
      <c r="I12" s="26"/>
    </row>
    <row r="13" spans="1:9" x14ac:dyDescent="0.25">
      <c r="A13" s="38" t="s">
        <v>9</v>
      </c>
      <c r="B13" s="38"/>
      <c r="C13" s="38"/>
      <c r="D13" s="38"/>
      <c r="E13" s="38"/>
      <c r="F13" s="38"/>
      <c r="G13" s="39">
        <v>804383.18</v>
      </c>
      <c r="H13" s="39"/>
      <c r="I13" s="26"/>
    </row>
    <row r="14" spans="1:9" x14ac:dyDescent="0.25">
      <c r="A14" s="38" t="s">
        <v>10</v>
      </c>
      <c r="B14" s="38"/>
      <c r="C14" s="38"/>
      <c r="D14" s="38"/>
      <c r="E14" s="38"/>
      <c r="F14" s="38"/>
      <c r="G14" s="39">
        <f>88087.28+5548.78</f>
        <v>93636.06</v>
      </c>
      <c r="H14" s="39"/>
      <c r="I14" s="26"/>
    </row>
    <row r="15" spans="1:9" x14ac:dyDescent="0.25">
      <c r="A15" s="38" t="s">
        <v>11</v>
      </c>
      <c r="B15" s="38"/>
      <c r="C15" s="38"/>
      <c r="D15" s="38"/>
      <c r="E15" s="38"/>
      <c r="F15" s="38"/>
      <c r="G15" s="39">
        <f>9260.82+6243.97</f>
        <v>15504.79</v>
      </c>
      <c r="H15" s="39"/>
      <c r="I15" s="26"/>
    </row>
    <row r="16" spans="1:9" x14ac:dyDescent="0.25">
      <c r="A16" s="38" t="s">
        <v>104</v>
      </c>
      <c r="B16" s="38"/>
      <c r="C16" s="38"/>
      <c r="D16" s="38"/>
      <c r="E16" s="38"/>
      <c r="F16" s="38"/>
      <c r="G16" s="47">
        <f>41494.18+3179.37</f>
        <v>44673.55</v>
      </c>
      <c r="H16" s="48"/>
      <c r="I16" s="26"/>
    </row>
    <row r="17" spans="1:10" x14ac:dyDescent="0.25">
      <c r="A17" s="44" t="s">
        <v>99</v>
      </c>
      <c r="B17" s="45"/>
      <c r="C17" s="45"/>
      <c r="D17" s="45"/>
      <c r="E17" s="45"/>
      <c r="F17" s="46"/>
      <c r="G17" s="47">
        <v>317762.93</v>
      </c>
      <c r="H17" s="48"/>
      <c r="I17" s="26"/>
    </row>
    <row r="18" spans="1:10" x14ac:dyDescent="0.25">
      <c r="A18" s="38" t="s">
        <v>12</v>
      </c>
      <c r="B18" s="38"/>
      <c r="C18" s="38"/>
      <c r="D18" s="38"/>
      <c r="E18" s="38"/>
      <c r="F18" s="38"/>
      <c r="G18" s="39">
        <v>-342428.79</v>
      </c>
      <c r="H18" s="39"/>
      <c r="I18" s="26"/>
    </row>
    <row r="19" spans="1:10" x14ac:dyDescent="0.25">
      <c r="A19" s="57" t="s">
        <v>13</v>
      </c>
      <c r="B19" s="57"/>
      <c r="C19" s="57"/>
      <c r="D19" s="57"/>
      <c r="E19" s="57"/>
      <c r="F19" s="57"/>
      <c r="G19" s="58">
        <f>SUM(G10:H18)</f>
        <v>4314976.2</v>
      </c>
      <c r="H19" s="59"/>
      <c r="I19" s="26"/>
    </row>
    <row r="20" spans="1:10" x14ac:dyDescent="0.25">
      <c r="A20" s="57" t="s">
        <v>14</v>
      </c>
      <c r="B20" s="57"/>
      <c r="C20" s="57"/>
      <c r="D20" s="57"/>
      <c r="E20" s="57"/>
      <c r="F20" s="57"/>
      <c r="G20" s="60"/>
      <c r="H20" s="60"/>
      <c r="I20" s="26"/>
    </row>
    <row r="21" spans="1:10" x14ac:dyDescent="0.25">
      <c r="A21" s="38" t="s">
        <v>15</v>
      </c>
      <c r="B21" s="38"/>
      <c r="C21" s="38"/>
      <c r="D21" s="38"/>
      <c r="E21" s="38"/>
      <c r="F21" s="38"/>
      <c r="G21" s="39">
        <v>5580294.8499999996</v>
      </c>
      <c r="H21" s="39"/>
      <c r="I21" s="26"/>
      <c r="J21" s="26"/>
    </row>
    <row r="22" spans="1:10" x14ac:dyDescent="0.25">
      <c r="A22" s="38" t="s">
        <v>16</v>
      </c>
      <c r="B22" s="38"/>
      <c r="C22" s="38"/>
      <c r="D22" s="38"/>
      <c r="E22" s="38"/>
      <c r="F22" s="38"/>
      <c r="G22" s="39">
        <v>0</v>
      </c>
      <c r="H22" s="39"/>
      <c r="I22" s="26"/>
      <c r="J22" s="26"/>
    </row>
    <row r="23" spans="1:10" x14ac:dyDescent="0.25">
      <c r="A23" s="38" t="s">
        <v>17</v>
      </c>
      <c r="B23" s="38"/>
      <c r="C23" s="38"/>
      <c r="D23" s="38"/>
      <c r="E23" s="38"/>
      <c r="F23" s="38"/>
      <c r="G23" s="39">
        <v>14127945.98</v>
      </c>
      <c r="H23" s="39"/>
      <c r="I23" s="26"/>
      <c r="J23" s="26"/>
    </row>
    <row r="24" spans="1:10" x14ac:dyDescent="0.25">
      <c r="A24" s="38" t="s">
        <v>18</v>
      </c>
      <c r="B24" s="38"/>
      <c r="C24" s="38"/>
      <c r="D24" s="38"/>
      <c r="E24" s="38"/>
      <c r="F24" s="38"/>
      <c r="G24" s="39">
        <v>182191.29</v>
      </c>
      <c r="H24" s="39"/>
      <c r="I24" s="26"/>
      <c r="J24" s="26"/>
    </row>
    <row r="25" spans="1:10" x14ac:dyDescent="0.25">
      <c r="A25" s="38" t="s">
        <v>19</v>
      </c>
      <c r="B25" s="38"/>
      <c r="C25" s="38"/>
      <c r="D25" s="38"/>
      <c r="E25" s="38"/>
      <c r="F25" s="38"/>
      <c r="G25" s="39">
        <v>18703.939999999999</v>
      </c>
      <c r="H25" s="49"/>
      <c r="I25" s="26"/>
      <c r="J25" s="26"/>
    </row>
    <row r="26" spans="1:10" x14ac:dyDescent="0.25">
      <c r="A26" s="38" t="s">
        <v>20</v>
      </c>
      <c r="B26" s="38"/>
      <c r="C26" s="38"/>
      <c r="D26" s="38"/>
      <c r="E26" s="38"/>
      <c r="F26" s="38"/>
      <c r="G26" s="39">
        <v>1744363.41</v>
      </c>
      <c r="H26" s="39"/>
      <c r="I26" s="26"/>
      <c r="J26" s="26"/>
    </row>
    <row r="27" spans="1:10" x14ac:dyDescent="0.25">
      <c r="A27" s="56" t="s">
        <v>21</v>
      </c>
      <c r="B27" s="56"/>
      <c r="C27" s="56"/>
      <c r="D27" s="56"/>
      <c r="E27" s="56"/>
      <c r="F27" s="56"/>
      <c r="G27" s="58">
        <f>SUM(G21:H26)</f>
        <v>21653499.469999999</v>
      </c>
      <c r="H27" s="59"/>
      <c r="I27" s="26"/>
      <c r="J27" s="26"/>
    </row>
    <row r="28" spans="1:10" x14ac:dyDescent="0.25">
      <c r="A28" s="57" t="s">
        <v>22</v>
      </c>
      <c r="B28" s="57"/>
      <c r="C28" s="57"/>
      <c r="D28" s="57"/>
      <c r="E28" s="57"/>
      <c r="F28" s="57"/>
      <c r="G28" s="58">
        <f>SUM(G27+G19)</f>
        <v>25968475.669999998</v>
      </c>
      <c r="H28" s="58"/>
      <c r="I28" s="26"/>
    </row>
    <row r="29" spans="1:10" ht="8.25" customHeight="1" x14ac:dyDescent="0.25">
      <c r="A29" s="61" t="s">
        <v>23</v>
      </c>
      <c r="B29" s="62"/>
      <c r="C29" s="62"/>
      <c r="D29" s="62"/>
      <c r="E29" s="62"/>
      <c r="F29" s="62"/>
      <c r="G29" s="62"/>
      <c r="H29" s="62"/>
    </row>
    <row r="30" spans="1:10" x14ac:dyDescent="0.25">
      <c r="A30" s="63"/>
      <c r="B30" s="63"/>
      <c r="C30" s="63"/>
      <c r="D30" s="63"/>
      <c r="E30" s="63"/>
      <c r="F30" s="63"/>
      <c r="G30" s="63"/>
      <c r="H30" s="63"/>
    </row>
    <row r="31" spans="1:10" x14ac:dyDescent="0.25">
      <c r="A31" s="64"/>
      <c r="B31" s="66" t="s">
        <v>24</v>
      </c>
      <c r="C31" s="64" t="s">
        <v>25</v>
      </c>
      <c r="D31" s="68"/>
      <c r="E31" s="68"/>
      <c r="F31" s="68"/>
      <c r="G31" s="69"/>
      <c r="H31" s="73" t="s">
        <v>26</v>
      </c>
    </row>
    <row r="32" spans="1:10" x14ac:dyDescent="0.25">
      <c r="A32" s="65"/>
      <c r="B32" s="67"/>
      <c r="C32" s="70"/>
      <c r="D32" s="71"/>
      <c r="E32" s="71"/>
      <c r="F32" s="71"/>
      <c r="G32" s="72"/>
      <c r="H32" s="74"/>
    </row>
    <row r="33" spans="1:8" x14ac:dyDescent="0.25">
      <c r="A33" s="17" t="s">
        <v>27</v>
      </c>
      <c r="B33" s="17" t="s">
        <v>28</v>
      </c>
      <c r="C33" s="43" t="s">
        <v>105</v>
      </c>
      <c r="D33" s="43"/>
      <c r="E33" s="43"/>
      <c r="F33" s="43"/>
      <c r="G33" s="43"/>
      <c r="H33" s="19">
        <f>G28*28%</f>
        <v>7271173.1875999998</v>
      </c>
    </row>
    <row r="34" spans="1:8" x14ac:dyDescent="0.25">
      <c r="A34" s="29" t="s">
        <v>29</v>
      </c>
      <c r="B34" s="17" t="s">
        <v>30</v>
      </c>
      <c r="C34" s="43" t="s">
        <v>31</v>
      </c>
      <c r="D34" s="43"/>
      <c r="E34" s="43"/>
      <c r="F34" s="43"/>
      <c r="G34" s="43"/>
      <c r="H34" s="19">
        <v>3164135.63</v>
      </c>
    </row>
    <row r="35" spans="1:8" x14ac:dyDescent="0.25">
      <c r="A35" s="29" t="s">
        <v>32</v>
      </c>
      <c r="B35" s="29" t="s">
        <v>106</v>
      </c>
      <c r="C35" s="43" t="s">
        <v>129</v>
      </c>
      <c r="D35" s="43"/>
      <c r="E35" s="43"/>
      <c r="F35" s="43"/>
      <c r="G35" s="43"/>
      <c r="H35" s="19">
        <v>46077.69</v>
      </c>
    </row>
    <row r="36" spans="1:8" x14ac:dyDescent="0.25">
      <c r="A36" s="30" t="s">
        <v>93</v>
      </c>
      <c r="B36" s="30" t="s">
        <v>126</v>
      </c>
      <c r="C36" s="43" t="s">
        <v>127</v>
      </c>
      <c r="D36" s="43"/>
      <c r="E36" s="43"/>
      <c r="F36" s="43"/>
      <c r="G36" s="43"/>
      <c r="H36" s="19">
        <v>790676.27</v>
      </c>
    </row>
    <row r="37" spans="1:8" x14ac:dyDescent="0.25">
      <c r="A37" s="31" t="s">
        <v>33</v>
      </c>
      <c r="B37" s="31" t="s">
        <v>128</v>
      </c>
      <c r="C37" s="40" t="s">
        <v>130</v>
      </c>
      <c r="D37" s="41"/>
      <c r="E37" s="41"/>
      <c r="F37" s="41"/>
      <c r="G37" s="42"/>
      <c r="H37" s="19">
        <v>20143.900000000001</v>
      </c>
    </row>
    <row r="38" spans="1:8" x14ac:dyDescent="0.25">
      <c r="A38" s="31" t="s">
        <v>35</v>
      </c>
      <c r="B38" s="29" t="s">
        <v>107</v>
      </c>
      <c r="C38" s="43" t="s">
        <v>34</v>
      </c>
      <c r="D38" s="43"/>
      <c r="E38" s="43"/>
      <c r="F38" s="43"/>
      <c r="G38" s="43"/>
      <c r="H38" s="19">
        <v>390518.06</v>
      </c>
    </row>
    <row r="39" spans="1:8" x14ac:dyDescent="0.25">
      <c r="A39" s="31" t="s">
        <v>37</v>
      </c>
      <c r="B39" s="29" t="s">
        <v>108</v>
      </c>
      <c r="C39" s="43" t="s">
        <v>36</v>
      </c>
      <c r="D39" s="43"/>
      <c r="E39" s="43"/>
      <c r="F39" s="43"/>
      <c r="G39" s="43"/>
      <c r="H39" s="19">
        <v>31197.919999999998</v>
      </c>
    </row>
    <row r="40" spans="1:8" x14ac:dyDescent="0.25">
      <c r="A40" s="31" t="s">
        <v>39</v>
      </c>
      <c r="B40" s="29" t="s">
        <v>109</v>
      </c>
      <c r="C40" s="43" t="s">
        <v>38</v>
      </c>
      <c r="D40" s="43"/>
      <c r="E40" s="43"/>
      <c r="F40" s="43"/>
      <c r="G40" s="43"/>
      <c r="H40" s="19">
        <v>32729.25</v>
      </c>
    </row>
    <row r="41" spans="1:8" x14ac:dyDescent="0.25">
      <c r="A41" s="31" t="s">
        <v>101</v>
      </c>
      <c r="B41" s="28" t="s">
        <v>110</v>
      </c>
      <c r="C41" s="75" t="s">
        <v>102</v>
      </c>
      <c r="D41" s="76"/>
      <c r="E41" s="76"/>
      <c r="F41" s="76"/>
      <c r="G41" s="77"/>
      <c r="H41" s="19">
        <v>34826.5</v>
      </c>
    </row>
    <row r="42" spans="1:8" x14ac:dyDescent="0.25">
      <c r="A42" s="31" t="s">
        <v>41</v>
      </c>
      <c r="B42" s="28" t="s">
        <v>111</v>
      </c>
      <c r="C42" s="43" t="s">
        <v>40</v>
      </c>
      <c r="D42" s="43"/>
      <c r="E42" s="43"/>
      <c r="F42" s="43"/>
      <c r="G42" s="43"/>
      <c r="H42" s="19">
        <v>40586.75</v>
      </c>
    </row>
    <row r="43" spans="1:8" x14ac:dyDescent="0.25">
      <c r="A43" s="31" t="s">
        <v>43</v>
      </c>
      <c r="B43" s="28" t="s">
        <v>112</v>
      </c>
      <c r="C43" s="43" t="s">
        <v>42</v>
      </c>
      <c r="D43" s="43"/>
      <c r="E43" s="43"/>
      <c r="F43" s="43"/>
      <c r="G43" s="43"/>
      <c r="H43" s="19">
        <v>20200.52</v>
      </c>
    </row>
    <row r="44" spans="1:8" ht="18" customHeight="1" x14ac:dyDescent="0.25">
      <c r="A44" s="31" t="s">
        <v>44</v>
      </c>
      <c r="B44" s="29" t="s">
        <v>131</v>
      </c>
      <c r="C44" s="43" t="s">
        <v>45</v>
      </c>
      <c r="D44" s="43"/>
      <c r="E44" s="43"/>
      <c r="F44" s="43"/>
      <c r="G44" s="43"/>
      <c r="H44" s="19">
        <v>110295.26</v>
      </c>
    </row>
    <row r="45" spans="1:8" x14ac:dyDescent="0.25">
      <c r="A45" s="35" t="s">
        <v>46</v>
      </c>
      <c r="B45" s="29" t="s">
        <v>132</v>
      </c>
      <c r="C45" s="43" t="s">
        <v>47</v>
      </c>
      <c r="D45" s="43"/>
      <c r="E45" s="43"/>
      <c r="F45" s="43"/>
      <c r="G45" s="43"/>
      <c r="H45" s="19">
        <v>34269.21</v>
      </c>
    </row>
    <row r="46" spans="1:8" ht="15" customHeight="1" x14ac:dyDescent="0.25">
      <c r="A46" s="35" t="s">
        <v>48</v>
      </c>
      <c r="B46" s="29" t="s">
        <v>133</v>
      </c>
      <c r="C46" s="43" t="s">
        <v>50</v>
      </c>
      <c r="D46" s="43"/>
      <c r="E46" s="43"/>
      <c r="F46" s="43"/>
      <c r="G46" s="43"/>
      <c r="H46" s="19">
        <v>112252.39</v>
      </c>
    </row>
    <row r="47" spans="1:8" ht="15" customHeight="1" x14ac:dyDescent="0.25">
      <c r="A47" s="35" t="s">
        <v>49</v>
      </c>
      <c r="B47" s="29" t="s">
        <v>134</v>
      </c>
      <c r="C47" s="43" t="s">
        <v>113</v>
      </c>
      <c r="D47" s="43"/>
      <c r="E47" s="43"/>
      <c r="F47" s="43"/>
      <c r="G47" s="43"/>
      <c r="H47" s="19">
        <v>25034.959999999999</v>
      </c>
    </row>
    <row r="48" spans="1:8" ht="15" customHeight="1" x14ac:dyDescent="0.25">
      <c r="A48" s="35" t="s">
        <v>140</v>
      </c>
      <c r="B48" s="34" t="s">
        <v>141</v>
      </c>
      <c r="C48" s="40" t="s">
        <v>142</v>
      </c>
      <c r="D48" s="41"/>
      <c r="E48" s="41"/>
      <c r="F48" s="41"/>
      <c r="G48" s="42"/>
      <c r="H48" s="19">
        <v>354.21</v>
      </c>
    </row>
    <row r="49" spans="1:16" ht="15" customHeight="1" x14ac:dyDescent="0.25">
      <c r="A49" s="35" t="s">
        <v>51</v>
      </c>
      <c r="B49" s="28" t="s">
        <v>117</v>
      </c>
      <c r="C49" s="43" t="s">
        <v>114</v>
      </c>
      <c r="D49" s="43"/>
      <c r="E49" s="43"/>
      <c r="F49" s="43"/>
      <c r="G49" s="43"/>
      <c r="H49" s="19">
        <v>0.01</v>
      </c>
    </row>
    <row r="50" spans="1:16" ht="15" customHeight="1" x14ac:dyDescent="0.25">
      <c r="A50" s="35" t="s">
        <v>144</v>
      </c>
      <c r="B50" s="28" t="s">
        <v>118</v>
      </c>
      <c r="C50" s="75" t="s">
        <v>116</v>
      </c>
      <c r="D50" s="76"/>
      <c r="E50" s="76"/>
      <c r="F50" s="76"/>
      <c r="G50" s="77"/>
      <c r="H50" s="19">
        <v>0</v>
      </c>
    </row>
    <row r="51" spans="1:16" ht="15" customHeight="1" x14ac:dyDescent="0.25">
      <c r="A51" s="35" t="s">
        <v>145</v>
      </c>
      <c r="B51" s="34" t="s">
        <v>146</v>
      </c>
      <c r="C51" s="40" t="s">
        <v>147</v>
      </c>
      <c r="D51" s="41"/>
      <c r="E51" s="41"/>
      <c r="F51" s="41"/>
      <c r="G51" s="42"/>
      <c r="H51" s="19">
        <v>387812.01</v>
      </c>
    </row>
    <row r="52" spans="1:16" ht="15" customHeight="1" x14ac:dyDescent="0.25">
      <c r="A52" s="35" t="s">
        <v>97</v>
      </c>
      <c r="B52" s="29" t="s">
        <v>115</v>
      </c>
      <c r="C52" s="75" t="s">
        <v>52</v>
      </c>
      <c r="D52" s="76"/>
      <c r="E52" s="76"/>
      <c r="F52" s="76"/>
      <c r="G52" s="77"/>
      <c r="H52" s="32">
        <v>1957.73</v>
      </c>
      <c r="P52" s="16"/>
    </row>
    <row r="53" spans="1:16" ht="15" customHeight="1" x14ac:dyDescent="0.25">
      <c r="A53" s="35" t="s">
        <v>143</v>
      </c>
      <c r="B53" s="30" t="s">
        <v>124</v>
      </c>
      <c r="C53" s="75" t="s">
        <v>125</v>
      </c>
      <c r="D53" s="76"/>
      <c r="E53" s="76"/>
      <c r="F53" s="76"/>
      <c r="G53" s="77"/>
      <c r="H53" s="19">
        <v>193632</v>
      </c>
    </row>
    <row r="54" spans="1:16" ht="15" customHeight="1" x14ac:dyDescent="0.25">
      <c r="A54" s="35" t="s">
        <v>121</v>
      </c>
      <c r="B54" s="29" t="s">
        <v>119</v>
      </c>
      <c r="C54" s="82" t="s">
        <v>120</v>
      </c>
      <c r="D54" s="82"/>
      <c r="E54" s="82"/>
      <c r="F54" s="82"/>
      <c r="G54" s="82"/>
      <c r="H54" s="19">
        <v>0</v>
      </c>
    </row>
    <row r="55" spans="1:16" ht="15" customHeight="1" x14ac:dyDescent="0.25">
      <c r="A55" s="37" t="s">
        <v>154</v>
      </c>
      <c r="B55" s="37" t="s">
        <v>155</v>
      </c>
      <c r="C55" s="82" t="s">
        <v>156</v>
      </c>
      <c r="D55" s="82"/>
      <c r="E55" s="82"/>
      <c r="F55" s="82"/>
      <c r="G55" s="82"/>
      <c r="H55" s="19">
        <v>230056.69</v>
      </c>
    </row>
    <row r="56" spans="1:16" x14ac:dyDescent="0.25">
      <c r="A56" s="78" t="s">
        <v>53</v>
      </c>
      <c r="B56" s="79"/>
      <c r="C56" s="79"/>
      <c r="D56" s="79"/>
      <c r="E56" s="79"/>
      <c r="F56" s="79"/>
      <c r="G56" s="80"/>
      <c r="H56" s="24">
        <f>SUM(H33:H55)</f>
        <v>12937930.147600003</v>
      </c>
    </row>
    <row r="57" spans="1:16" x14ac:dyDescent="0.25">
      <c r="A57" s="54" t="s">
        <v>54</v>
      </c>
      <c r="B57" s="54"/>
      <c r="C57" s="54"/>
      <c r="D57" s="54"/>
      <c r="E57" s="54"/>
      <c r="F57" s="54"/>
      <c r="G57" s="54"/>
      <c r="H57" s="54"/>
    </row>
    <row r="58" spans="1:16" ht="38.25" customHeight="1" x14ac:dyDescent="0.25">
      <c r="A58" s="5"/>
      <c r="B58" s="6" t="s">
        <v>55</v>
      </c>
      <c r="C58" s="6" t="s">
        <v>56</v>
      </c>
      <c r="D58" s="81" t="s">
        <v>57</v>
      </c>
      <c r="E58" s="81"/>
      <c r="F58" s="7" t="s">
        <v>58</v>
      </c>
      <c r="G58" s="15" t="s">
        <v>94</v>
      </c>
      <c r="H58" s="9" t="s">
        <v>59</v>
      </c>
    </row>
    <row r="59" spans="1:16" ht="15" customHeight="1" x14ac:dyDescent="0.25">
      <c r="A59" s="17" t="s">
        <v>60</v>
      </c>
      <c r="B59" s="17" t="s">
        <v>28</v>
      </c>
      <c r="C59" s="18"/>
      <c r="D59" s="83" t="s">
        <v>62</v>
      </c>
      <c r="E59" s="83"/>
      <c r="F59" s="32">
        <f>G27*20%</f>
        <v>4330699.8940000003</v>
      </c>
      <c r="G59" s="33">
        <v>4330697.78</v>
      </c>
      <c r="H59" s="20">
        <f t="shared" ref="H59:H86" si="0">G59-F59</f>
        <v>-2.1140000000596046</v>
      </c>
    </row>
    <row r="60" spans="1:16" x14ac:dyDescent="0.25">
      <c r="A60" s="35" t="s">
        <v>61</v>
      </c>
      <c r="B60" s="17" t="s">
        <v>28</v>
      </c>
      <c r="C60" s="18">
        <v>361</v>
      </c>
      <c r="D60" s="83" t="s">
        <v>161</v>
      </c>
      <c r="E60" s="83"/>
      <c r="F60" s="32">
        <f>2940473.3*56.16%</f>
        <v>1651369.80528</v>
      </c>
      <c r="G60" s="20">
        <v>1236519.6000000001</v>
      </c>
      <c r="H60" s="20">
        <f t="shared" si="0"/>
        <v>-414850.20527999988</v>
      </c>
    </row>
    <row r="61" spans="1:16" x14ac:dyDescent="0.25">
      <c r="A61" s="35" t="s">
        <v>63</v>
      </c>
      <c r="B61" s="17" t="s">
        <v>28</v>
      </c>
      <c r="C61" s="18">
        <v>365</v>
      </c>
      <c r="D61" s="83" t="s">
        <v>160</v>
      </c>
      <c r="E61" s="83"/>
      <c r="F61" s="32">
        <f>2940473.3*42.34%</f>
        <v>1244996.3952200001</v>
      </c>
      <c r="G61" s="20">
        <v>917078.81</v>
      </c>
      <c r="H61" s="20">
        <f t="shared" si="0"/>
        <v>-327917.58522000001</v>
      </c>
    </row>
    <row r="62" spans="1:16" ht="24" customHeight="1" x14ac:dyDescent="0.25">
      <c r="A62" s="35" t="s">
        <v>64</v>
      </c>
      <c r="B62" s="29" t="s">
        <v>28</v>
      </c>
      <c r="C62" s="18">
        <v>366</v>
      </c>
      <c r="D62" s="86" t="s">
        <v>135</v>
      </c>
      <c r="E62" s="87"/>
      <c r="F62" s="32">
        <f>2940473.3-F60-F61</f>
        <v>44107.099499999778</v>
      </c>
      <c r="G62" s="20">
        <v>25900</v>
      </c>
      <c r="H62" s="20">
        <f t="shared" si="0"/>
        <v>-18207.099499999778</v>
      </c>
    </row>
    <row r="63" spans="1:16" x14ac:dyDescent="0.25">
      <c r="A63" s="35" t="s">
        <v>65</v>
      </c>
      <c r="B63" s="17" t="s">
        <v>30</v>
      </c>
      <c r="C63" s="18">
        <v>361</v>
      </c>
      <c r="D63" s="83" t="s">
        <v>136</v>
      </c>
      <c r="E63" s="83"/>
      <c r="F63" s="32">
        <f>H34*34%</f>
        <v>1075806.1142</v>
      </c>
      <c r="G63" s="20">
        <v>1141619.33</v>
      </c>
      <c r="H63" s="20">
        <f t="shared" si="0"/>
        <v>65813.215800000122</v>
      </c>
    </row>
    <row r="64" spans="1:16" x14ac:dyDescent="0.25">
      <c r="A64" s="35" t="s">
        <v>66</v>
      </c>
      <c r="B64" s="29" t="s">
        <v>30</v>
      </c>
      <c r="C64" s="18">
        <v>365</v>
      </c>
      <c r="D64" s="84" t="s">
        <v>137</v>
      </c>
      <c r="E64" s="85"/>
      <c r="F64" s="32">
        <f>H34-F63</f>
        <v>2088329.5157999999</v>
      </c>
      <c r="G64" s="20">
        <v>1914393.77</v>
      </c>
      <c r="H64" s="20">
        <f t="shared" si="0"/>
        <v>-173935.74579999992</v>
      </c>
    </row>
    <row r="65" spans="1:8" x14ac:dyDescent="0.25">
      <c r="A65" s="35" t="s">
        <v>67</v>
      </c>
      <c r="B65" s="30" t="s">
        <v>126</v>
      </c>
      <c r="C65" s="18">
        <v>361</v>
      </c>
      <c r="D65" s="86" t="s">
        <v>138</v>
      </c>
      <c r="E65" s="87"/>
      <c r="F65" s="32">
        <f>H36*63%</f>
        <v>498126.05009999999</v>
      </c>
      <c r="G65" s="20">
        <v>563712.18000000005</v>
      </c>
      <c r="H65" s="20">
        <f t="shared" si="0"/>
        <v>65586.129900000058</v>
      </c>
    </row>
    <row r="66" spans="1:8" x14ac:dyDescent="0.25">
      <c r="A66" s="35" t="s">
        <v>68</v>
      </c>
      <c r="B66" s="30" t="s">
        <v>126</v>
      </c>
      <c r="C66" s="18">
        <v>365</v>
      </c>
      <c r="D66" s="86" t="s">
        <v>139</v>
      </c>
      <c r="E66" s="87"/>
      <c r="F66" s="32">
        <f>H36-F65</f>
        <v>292550.21990000003</v>
      </c>
      <c r="G66" s="20">
        <v>308363.59000000003</v>
      </c>
      <c r="H66" s="20">
        <f t="shared" si="0"/>
        <v>15813.3701</v>
      </c>
    </row>
    <row r="67" spans="1:8" x14ac:dyDescent="0.25">
      <c r="A67" s="35" t="s">
        <v>70</v>
      </c>
      <c r="B67" s="29" t="s">
        <v>106</v>
      </c>
      <c r="C67" s="18">
        <v>365</v>
      </c>
      <c r="D67" s="40" t="s">
        <v>103</v>
      </c>
      <c r="E67" s="42"/>
      <c r="F67" s="19">
        <f>H35</f>
        <v>46077.69</v>
      </c>
      <c r="G67" s="20">
        <v>46077.69</v>
      </c>
      <c r="H67" s="20">
        <f t="shared" si="0"/>
        <v>0</v>
      </c>
    </row>
    <row r="68" spans="1:8" ht="15" customHeight="1" x14ac:dyDescent="0.25">
      <c r="A68" s="35" t="s">
        <v>71</v>
      </c>
      <c r="B68" s="31" t="s">
        <v>128</v>
      </c>
      <c r="C68" s="18">
        <v>361</v>
      </c>
      <c r="D68" s="40" t="s">
        <v>69</v>
      </c>
      <c r="E68" s="42"/>
      <c r="F68" s="19">
        <f t="shared" ref="F68:F78" si="1">H37</f>
        <v>20143.900000000001</v>
      </c>
      <c r="G68" s="20">
        <v>20143.900000000001</v>
      </c>
      <c r="H68" s="20">
        <f t="shared" si="0"/>
        <v>0</v>
      </c>
    </row>
    <row r="69" spans="1:8" ht="22.5" customHeight="1" x14ac:dyDescent="0.25">
      <c r="A69" s="35" t="s">
        <v>72</v>
      </c>
      <c r="B69" s="29" t="s">
        <v>107</v>
      </c>
      <c r="C69" s="18" t="s">
        <v>95</v>
      </c>
      <c r="D69" s="75" t="s">
        <v>96</v>
      </c>
      <c r="E69" s="77"/>
      <c r="F69" s="19">
        <f t="shared" si="1"/>
        <v>390518.06</v>
      </c>
      <c r="G69" s="20">
        <v>190294.76300000001</v>
      </c>
      <c r="H69" s="20">
        <f t="shared" si="0"/>
        <v>-200223.29699999999</v>
      </c>
    </row>
    <row r="70" spans="1:8" x14ac:dyDescent="0.25">
      <c r="A70" s="35" t="s">
        <v>73</v>
      </c>
      <c r="B70" s="29" t="s">
        <v>108</v>
      </c>
      <c r="C70" s="18">
        <v>361</v>
      </c>
      <c r="D70" s="75" t="s">
        <v>69</v>
      </c>
      <c r="E70" s="77"/>
      <c r="F70" s="19">
        <f t="shared" si="1"/>
        <v>31197.919999999998</v>
      </c>
      <c r="G70" s="20">
        <v>30698.83</v>
      </c>
      <c r="H70" s="20">
        <f t="shared" si="0"/>
        <v>-499.08999999999651</v>
      </c>
    </row>
    <row r="71" spans="1:8" x14ac:dyDescent="0.25">
      <c r="A71" s="35" t="s">
        <v>98</v>
      </c>
      <c r="B71" s="29" t="s">
        <v>109</v>
      </c>
      <c r="C71" s="18">
        <v>361</v>
      </c>
      <c r="D71" s="75" t="s">
        <v>69</v>
      </c>
      <c r="E71" s="77"/>
      <c r="F71" s="19">
        <f t="shared" si="1"/>
        <v>32729.25</v>
      </c>
      <c r="G71" s="20">
        <v>45295.42</v>
      </c>
      <c r="H71" s="20">
        <f t="shared" si="0"/>
        <v>12566.169999999998</v>
      </c>
    </row>
    <row r="72" spans="1:8" x14ac:dyDescent="0.25">
      <c r="A72" s="35" t="s">
        <v>74</v>
      </c>
      <c r="B72" s="28" t="s">
        <v>110</v>
      </c>
      <c r="C72" s="21">
        <v>361</v>
      </c>
      <c r="D72" s="75" t="s">
        <v>69</v>
      </c>
      <c r="E72" s="77"/>
      <c r="F72" s="19">
        <f t="shared" si="1"/>
        <v>34826.5</v>
      </c>
      <c r="G72" s="20">
        <v>32811.78</v>
      </c>
      <c r="H72" s="20">
        <f t="shared" si="0"/>
        <v>-2014.7200000000012</v>
      </c>
    </row>
    <row r="73" spans="1:8" x14ac:dyDescent="0.25">
      <c r="A73" s="35" t="s">
        <v>76</v>
      </c>
      <c r="B73" s="28" t="s">
        <v>111</v>
      </c>
      <c r="C73" s="21">
        <v>362</v>
      </c>
      <c r="D73" s="75" t="s">
        <v>75</v>
      </c>
      <c r="E73" s="88"/>
      <c r="F73" s="19">
        <f t="shared" si="1"/>
        <v>40586.75</v>
      </c>
      <c r="G73" s="20">
        <v>0</v>
      </c>
      <c r="H73" s="20">
        <f t="shared" si="0"/>
        <v>-40586.75</v>
      </c>
    </row>
    <row r="74" spans="1:8" ht="15" customHeight="1" x14ac:dyDescent="0.25">
      <c r="A74" s="35" t="s">
        <v>77</v>
      </c>
      <c r="B74" s="28" t="s">
        <v>112</v>
      </c>
      <c r="C74" s="21">
        <v>362</v>
      </c>
      <c r="D74" s="75" t="s">
        <v>75</v>
      </c>
      <c r="E74" s="88"/>
      <c r="F74" s="19">
        <f t="shared" si="1"/>
        <v>20200.52</v>
      </c>
      <c r="G74" s="20">
        <v>6914</v>
      </c>
      <c r="H74" s="20">
        <f t="shared" si="0"/>
        <v>-13286.52</v>
      </c>
    </row>
    <row r="75" spans="1:8" ht="15" customHeight="1" x14ac:dyDescent="0.25">
      <c r="A75" s="35" t="s">
        <v>78</v>
      </c>
      <c r="B75" s="29" t="s">
        <v>131</v>
      </c>
      <c r="C75" s="18">
        <v>361</v>
      </c>
      <c r="D75" s="75" t="s">
        <v>69</v>
      </c>
      <c r="E75" s="77"/>
      <c r="F75" s="19">
        <f t="shared" si="1"/>
        <v>110295.26</v>
      </c>
      <c r="G75" s="20">
        <v>1669.6</v>
      </c>
      <c r="H75" s="20">
        <f t="shared" si="0"/>
        <v>-108625.65999999999</v>
      </c>
    </row>
    <row r="76" spans="1:8" ht="15" customHeight="1" x14ac:dyDescent="0.25">
      <c r="A76" s="35" t="s">
        <v>79</v>
      </c>
      <c r="B76" s="29" t="s">
        <v>132</v>
      </c>
      <c r="C76" s="18">
        <v>361</v>
      </c>
      <c r="D76" s="75" t="s">
        <v>69</v>
      </c>
      <c r="E76" s="77"/>
      <c r="F76" s="19">
        <f t="shared" si="1"/>
        <v>34269.21</v>
      </c>
      <c r="G76" s="20">
        <v>19374.13</v>
      </c>
      <c r="H76" s="20">
        <f t="shared" si="0"/>
        <v>-14895.079999999998</v>
      </c>
    </row>
    <row r="77" spans="1:8" ht="15" customHeight="1" x14ac:dyDescent="0.25">
      <c r="A77" s="35" t="s">
        <v>80</v>
      </c>
      <c r="B77" s="29" t="s">
        <v>133</v>
      </c>
      <c r="C77" s="18">
        <v>361</v>
      </c>
      <c r="D77" s="75" t="s">
        <v>69</v>
      </c>
      <c r="E77" s="77"/>
      <c r="F77" s="19">
        <f t="shared" si="1"/>
        <v>112252.39</v>
      </c>
      <c r="G77" s="20">
        <v>78995.56</v>
      </c>
      <c r="H77" s="20">
        <f t="shared" si="0"/>
        <v>-33256.83</v>
      </c>
    </row>
    <row r="78" spans="1:8" ht="15" customHeight="1" x14ac:dyDescent="0.25">
      <c r="A78" s="35" t="s">
        <v>148</v>
      </c>
      <c r="B78" s="29" t="s">
        <v>134</v>
      </c>
      <c r="C78" s="18">
        <v>361</v>
      </c>
      <c r="D78" s="75" t="s">
        <v>69</v>
      </c>
      <c r="E78" s="77"/>
      <c r="F78" s="19">
        <f t="shared" si="1"/>
        <v>25034.959999999999</v>
      </c>
      <c r="G78" s="20">
        <v>25034.959999999999</v>
      </c>
      <c r="H78" s="20">
        <f t="shared" si="0"/>
        <v>0</v>
      </c>
    </row>
    <row r="79" spans="1:8" ht="15" customHeight="1" x14ac:dyDescent="0.25">
      <c r="A79" s="35" t="s">
        <v>81</v>
      </c>
      <c r="B79" s="34" t="s">
        <v>153</v>
      </c>
      <c r="C79" s="18">
        <v>361</v>
      </c>
      <c r="D79" s="43" t="s">
        <v>83</v>
      </c>
      <c r="E79" s="43"/>
      <c r="F79" s="19">
        <f t="shared" ref="F79:F86" si="2">H48</f>
        <v>354.21</v>
      </c>
      <c r="G79" s="20">
        <v>354.21</v>
      </c>
      <c r="H79" s="20">
        <f t="shared" si="0"/>
        <v>0</v>
      </c>
    </row>
    <row r="80" spans="1:8" ht="15" customHeight="1" x14ac:dyDescent="0.25">
      <c r="A80" s="35" t="s">
        <v>149</v>
      </c>
      <c r="B80" s="28" t="s">
        <v>117</v>
      </c>
      <c r="C80" s="18">
        <v>365</v>
      </c>
      <c r="D80" s="75" t="s">
        <v>103</v>
      </c>
      <c r="E80" s="77"/>
      <c r="F80" s="19">
        <f t="shared" si="2"/>
        <v>0.01</v>
      </c>
      <c r="G80" s="20">
        <v>0.01</v>
      </c>
      <c r="H80" s="20">
        <f t="shared" si="0"/>
        <v>0</v>
      </c>
    </row>
    <row r="81" spans="1:11" ht="15" customHeight="1" x14ac:dyDescent="0.25">
      <c r="A81" s="35" t="s">
        <v>150</v>
      </c>
      <c r="B81" s="28" t="s">
        <v>118</v>
      </c>
      <c r="C81" s="18">
        <v>361</v>
      </c>
      <c r="D81" s="75" t="s">
        <v>69</v>
      </c>
      <c r="E81" s="77"/>
      <c r="F81" s="19">
        <f t="shared" si="2"/>
        <v>0</v>
      </c>
      <c r="G81" s="20">
        <v>0</v>
      </c>
      <c r="H81" s="20">
        <f t="shared" si="0"/>
        <v>0</v>
      </c>
    </row>
    <row r="82" spans="1:11" ht="15" customHeight="1" x14ac:dyDescent="0.25">
      <c r="A82" s="35" t="s">
        <v>82</v>
      </c>
      <c r="B82" s="34" t="s">
        <v>146</v>
      </c>
      <c r="C82" s="18">
        <v>365</v>
      </c>
      <c r="D82" s="43" t="s">
        <v>83</v>
      </c>
      <c r="E82" s="43"/>
      <c r="F82" s="19">
        <f t="shared" si="2"/>
        <v>387812.01</v>
      </c>
      <c r="G82" s="20">
        <v>0</v>
      </c>
      <c r="H82" s="20">
        <f t="shared" si="0"/>
        <v>-387812.01</v>
      </c>
    </row>
    <row r="83" spans="1:11" ht="15" customHeight="1" x14ac:dyDescent="0.25">
      <c r="A83" s="35" t="s">
        <v>151</v>
      </c>
      <c r="B83" s="29" t="s">
        <v>115</v>
      </c>
      <c r="C83" s="18">
        <v>365</v>
      </c>
      <c r="D83" s="43" t="s">
        <v>83</v>
      </c>
      <c r="E83" s="43"/>
      <c r="F83" s="19">
        <f t="shared" si="2"/>
        <v>1957.73</v>
      </c>
      <c r="G83" s="20">
        <v>1957.73</v>
      </c>
      <c r="H83" s="20">
        <f t="shared" si="0"/>
        <v>0</v>
      </c>
    </row>
    <row r="84" spans="1:11" ht="15" customHeight="1" x14ac:dyDescent="0.25">
      <c r="A84" s="35" t="s">
        <v>100</v>
      </c>
      <c r="B84" s="30" t="s">
        <v>124</v>
      </c>
      <c r="C84" s="18">
        <v>361</v>
      </c>
      <c r="D84" s="75" t="s">
        <v>69</v>
      </c>
      <c r="E84" s="77"/>
      <c r="F84" s="19">
        <f t="shared" si="2"/>
        <v>193632</v>
      </c>
      <c r="G84" s="20">
        <v>193632</v>
      </c>
      <c r="H84" s="20">
        <f t="shared" si="0"/>
        <v>0</v>
      </c>
    </row>
    <row r="85" spans="1:11" ht="15" customHeight="1" x14ac:dyDescent="0.25">
      <c r="A85" s="35" t="s">
        <v>152</v>
      </c>
      <c r="B85" s="29" t="s">
        <v>119</v>
      </c>
      <c r="C85" s="18">
        <v>361</v>
      </c>
      <c r="D85" s="75" t="s">
        <v>69</v>
      </c>
      <c r="E85" s="77"/>
      <c r="F85" s="19">
        <f t="shared" si="2"/>
        <v>0</v>
      </c>
      <c r="G85" s="20">
        <v>0</v>
      </c>
      <c r="H85" s="20">
        <f t="shared" si="0"/>
        <v>0</v>
      </c>
    </row>
    <row r="86" spans="1:11" ht="15" customHeight="1" x14ac:dyDescent="0.25">
      <c r="A86" s="37" t="s">
        <v>157</v>
      </c>
      <c r="B86" s="37" t="s">
        <v>158</v>
      </c>
      <c r="C86" s="18">
        <v>361</v>
      </c>
      <c r="D86" s="75" t="s">
        <v>69</v>
      </c>
      <c r="E86" s="77"/>
      <c r="F86" s="19">
        <f t="shared" si="2"/>
        <v>230056.69</v>
      </c>
      <c r="G86" s="20">
        <v>0</v>
      </c>
      <c r="H86" s="20">
        <f t="shared" si="0"/>
        <v>-230056.69</v>
      </c>
    </row>
    <row r="87" spans="1:11" x14ac:dyDescent="0.25">
      <c r="A87" s="94" t="s">
        <v>84</v>
      </c>
      <c r="B87" s="94"/>
      <c r="C87" s="94"/>
      <c r="D87" s="94"/>
      <c r="E87" s="94"/>
      <c r="F87" s="25">
        <f>SUM(F59:F86)</f>
        <v>12937930.154000003</v>
      </c>
      <c r="G87" s="22">
        <f>SUM(G59:G86)</f>
        <v>11131539.643000003</v>
      </c>
      <c r="H87" s="22">
        <f>G87-F87</f>
        <v>-1806390.5109999999</v>
      </c>
      <c r="K87" s="27"/>
    </row>
    <row r="88" spans="1:11" x14ac:dyDescent="0.25">
      <c r="A88" s="10"/>
      <c r="B88" s="10"/>
      <c r="C88" s="10"/>
      <c r="D88" s="10"/>
      <c r="E88" s="10"/>
      <c r="F88" s="10"/>
      <c r="G88" s="10"/>
      <c r="H88" s="10"/>
      <c r="I88" s="4"/>
    </row>
    <row r="89" spans="1:11" x14ac:dyDescent="0.25">
      <c r="A89" s="57" t="s">
        <v>85</v>
      </c>
      <c r="B89" s="57"/>
      <c r="C89" s="57"/>
      <c r="D89" s="57"/>
      <c r="E89" s="95"/>
      <c r="F89" s="11" t="s">
        <v>86</v>
      </c>
      <c r="G89" s="12" t="s">
        <v>87</v>
      </c>
      <c r="H89" s="8" t="s">
        <v>88</v>
      </c>
    </row>
    <row r="90" spans="1:11" x14ac:dyDescent="0.25">
      <c r="A90" s="38" t="s">
        <v>89</v>
      </c>
      <c r="B90" s="96"/>
      <c r="C90" s="96"/>
      <c r="D90" s="96"/>
      <c r="E90" s="96"/>
      <c r="F90" s="13">
        <v>0.25</v>
      </c>
      <c r="G90" s="23">
        <f>(G59+G60+G61+G62)/G28</f>
        <v>0.25069612374363914</v>
      </c>
      <c r="H90" s="36">
        <f>F90-G90</f>
        <v>-6.961237436391432E-4</v>
      </c>
      <c r="K90" s="4"/>
    </row>
    <row r="91" spans="1:11" x14ac:dyDescent="0.25">
      <c r="A91" s="38" t="s">
        <v>90</v>
      </c>
      <c r="B91" s="96"/>
      <c r="C91" s="96"/>
      <c r="D91" s="96"/>
      <c r="E91" s="96"/>
      <c r="F91" s="14">
        <v>0.6</v>
      </c>
      <c r="G91" s="23">
        <f>(G63+G64)/(H34+H36)</f>
        <v>0.77273285740846487</v>
      </c>
      <c r="H91" s="36">
        <f>F91-G91</f>
        <v>-0.17273285740846489</v>
      </c>
      <c r="I91" s="4"/>
    </row>
    <row r="92" spans="1:11" x14ac:dyDescent="0.25">
      <c r="A92" s="89" t="s">
        <v>122</v>
      </c>
      <c r="B92" s="90"/>
      <c r="C92" s="90"/>
      <c r="D92" s="90"/>
      <c r="E92" s="90"/>
      <c r="F92" s="90"/>
      <c r="G92" s="90"/>
      <c r="H92" s="90"/>
    </row>
    <row r="93" spans="1:11" s="51" customFormat="1" x14ac:dyDescent="0.25">
      <c r="A93" s="91"/>
    </row>
    <row r="94" spans="1:11" x14ac:dyDescent="0.25">
      <c r="A94" s="89" t="s">
        <v>123</v>
      </c>
      <c r="B94" s="89"/>
      <c r="C94" s="89"/>
      <c r="D94" s="89"/>
      <c r="E94" s="89"/>
      <c r="F94" s="89"/>
      <c r="G94" s="89"/>
      <c r="H94" s="89"/>
    </row>
    <row r="95" spans="1:11" x14ac:dyDescent="0.25">
      <c r="A95" s="3" t="s">
        <v>91</v>
      </c>
    </row>
    <row r="96" spans="1:11" x14ac:dyDescent="0.25">
      <c r="A96" s="92" t="s">
        <v>162</v>
      </c>
      <c r="B96" s="51"/>
      <c r="C96" s="51"/>
      <c r="D96" s="51"/>
      <c r="E96" s="51"/>
    </row>
    <row r="97" spans="1:8" x14ac:dyDescent="0.25">
      <c r="A97" s="3" t="s">
        <v>92</v>
      </c>
    </row>
    <row r="98" spans="1:8" x14ac:dyDescent="0.25">
      <c r="A98" s="93" t="s">
        <v>163</v>
      </c>
      <c r="B98" s="51"/>
      <c r="C98" s="51"/>
      <c r="D98" s="51"/>
      <c r="E98" s="51"/>
      <c r="F98" s="51"/>
      <c r="G98" s="51"/>
      <c r="H98" s="51"/>
    </row>
    <row r="99" spans="1:8" x14ac:dyDescent="0.25">
      <c r="A99" s="93" t="s">
        <v>164</v>
      </c>
      <c r="B99" s="51"/>
      <c r="C99" s="51"/>
      <c r="D99" s="51"/>
      <c r="E99" s="51"/>
      <c r="F99" s="51"/>
      <c r="G99" s="51"/>
      <c r="H99" s="51"/>
    </row>
  </sheetData>
  <mergeCells count="113">
    <mergeCell ref="A92:H92"/>
    <mergeCell ref="A93:XFD93"/>
    <mergeCell ref="A94:H94"/>
    <mergeCell ref="A96:E96"/>
    <mergeCell ref="A98:H98"/>
    <mergeCell ref="A99:H99"/>
    <mergeCell ref="D83:E83"/>
    <mergeCell ref="A87:E87"/>
    <mergeCell ref="A89:E89"/>
    <mergeCell ref="A90:E90"/>
    <mergeCell ref="A91:E91"/>
    <mergeCell ref="D85:E85"/>
    <mergeCell ref="D84:E84"/>
    <mergeCell ref="D86:E86"/>
    <mergeCell ref="D78:E78"/>
    <mergeCell ref="D80:E80"/>
    <mergeCell ref="D81:E81"/>
    <mergeCell ref="D73:E73"/>
    <mergeCell ref="D74:E74"/>
    <mergeCell ref="D75:E75"/>
    <mergeCell ref="D77:E77"/>
    <mergeCell ref="D76:E76"/>
    <mergeCell ref="D69:E69"/>
    <mergeCell ref="D70:E70"/>
    <mergeCell ref="D71:E71"/>
    <mergeCell ref="D72:E72"/>
    <mergeCell ref="D68:E68"/>
    <mergeCell ref="A56:G56"/>
    <mergeCell ref="A57:H57"/>
    <mergeCell ref="D58:E58"/>
    <mergeCell ref="C45:G45"/>
    <mergeCell ref="C50:G50"/>
    <mergeCell ref="C52:G52"/>
    <mergeCell ref="C46:G46"/>
    <mergeCell ref="C47:G47"/>
    <mergeCell ref="C49:G49"/>
    <mergeCell ref="C54:G54"/>
    <mergeCell ref="C53:G53"/>
    <mergeCell ref="D59:E59"/>
    <mergeCell ref="D60:E60"/>
    <mergeCell ref="D61:E61"/>
    <mergeCell ref="D63:E63"/>
    <mergeCell ref="D64:E64"/>
    <mergeCell ref="D62:E62"/>
    <mergeCell ref="D67:E67"/>
    <mergeCell ref="D65:E65"/>
    <mergeCell ref="D66:E66"/>
    <mergeCell ref="C55:G55"/>
    <mergeCell ref="C43:G43"/>
    <mergeCell ref="C44:G44"/>
    <mergeCell ref="C33:G33"/>
    <mergeCell ref="C34:G34"/>
    <mergeCell ref="C35:G35"/>
    <mergeCell ref="C38:G38"/>
    <mergeCell ref="C39:G39"/>
    <mergeCell ref="C41:G41"/>
    <mergeCell ref="C36:G36"/>
    <mergeCell ref="C37:G37"/>
    <mergeCell ref="A28:F28"/>
    <mergeCell ref="G28:H28"/>
    <mergeCell ref="A29:H30"/>
    <mergeCell ref="A31:A32"/>
    <mergeCell ref="B31:B32"/>
    <mergeCell ref="C31:G32"/>
    <mergeCell ref="H31:H32"/>
    <mergeCell ref="C40:G40"/>
    <mergeCell ref="C42:G42"/>
    <mergeCell ref="A16:F16"/>
    <mergeCell ref="G16:H16"/>
    <mergeCell ref="A18:F18"/>
    <mergeCell ref="G18:H18"/>
    <mergeCell ref="A19:F19"/>
    <mergeCell ref="G19:H19"/>
    <mergeCell ref="A20:F20"/>
    <mergeCell ref="G20:H20"/>
    <mergeCell ref="A27:F27"/>
    <mergeCell ref="G27:H27"/>
    <mergeCell ref="A10:F10"/>
    <mergeCell ref="G10:H10"/>
    <mergeCell ref="A11:F11"/>
    <mergeCell ref="G11:H11"/>
    <mergeCell ref="A12:F12"/>
    <mergeCell ref="G12:H12"/>
    <mergeCell ref="A3:H3"/>
    <mergeCell ref="A4:H4"/>
    <mergeCell ref="A6:H6"/>
    <mergeCell ref="A8:H8"/>
    <mergeCell ref="A9:F9"/>
    <mergeCell ref="G9:H9"/>
    <mergeCell ref="A13:F13"/>
    <mergeCell ref="G13:H13"/>
    <mergeCell ref="A14:F14"/>
    <mergeCell ref="G14:H14"/>
    <mergeCell ref="A15:F15"/>
    <mergeCell ref="C48:G48"/>
    <mergeCell ref="C51:G51"/>
    <mergeCell ref="D79:E79"/>
    <mergeCell ref="D82:E82"/>
    <mergeCell ref="G15:H15"/>
    <mergeCell ref="A17:F17"/>
    <mergeCell ref="G17:H17"/>
    <mergeCell ref="A24:F24"/>
    <mergeCell ref="G24:H24"/>
    <mergeCell ref="A25:F25"/>
    <mergeCell ref="G25:H25"/>
    <mergeCell ref="A26:F26"/>
    <mergeCell ref="G26:H26"/>
    <mergeCell ref="A21:F21"/>
    <mergeCell ref="G21:H21"/>
    <mergeCell ref="A22:F22"/>
    <mergeCell ref="G22:H22"/>
    <mergeCell ref="A23:F23"/>
    <mergeCell ref="G23:H23"/>
  </mergeCells>
  <pageMargins left="0.23622047244094491" right="0.23622047244094491" top="0.55118110236220474" bottom="0.55118110236220474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contabilidade0</cp:lastModifiedBy>
  <cp:lastPrinted>2020-05-11T15:39:50Z</cp:lastPrinted>
  <dcterms:created xsi:type="dcterms:W3CDTF">2015-01-10T12:04:02Z</dcterms:created>
  <dcterms:modified xsi:type="dcterms:W3CDTF">2020-11-11T13:04:59Z</dcterms:modified>
</cp:coreProperties>
</file>